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30" windowWidth="11715" windowHeight="5895" activeTab="0"/>
  </bookViews>
  <sheets>
    <sheet name="Terugverdientijd" sheetId="1" r:id="rId1"/>
    <sheet name="Grafiek" sheetId="2" r:id="rId2"/>
    <sheet name="Berekening" sheetId="3" r:id="rId3"/>
    <sheet name="Uitleg" sheetId="4" r:id="rId4"/>
  </sheets>
  <definedNames>
    <definedName name="_xlnm.Print_Area" localSheetId="0">'Terugverdientijd'!$A$1:$Q$22</definedName>
  </definedNames>
  <calcPr fullCalcOnLoad="1"/>
</workbook>
</file>

<file path=xl/sharedStrings.xml><?xml version="1.0" encoding="utf-8"?>
<sst xmlns="http://schemas.openxmlformats.org/spreadsheetml/2006/main" count="128" uniqueCount="83">
  <si>
    <t>Terugverdientijd zonnepanelen</t>
  </si>
  <si>
    <t>Prijs / kWh</t>
  </si>
  <si>
    <t>Spaarrente</t>
  </si>
  <si>
    <t>Aftrek hypotheekrente</t>
  </si>
  <si>
    <t>Techniek</t>
  </si>
  <si>
    <t>Levensduur omvormer</t>
  </si>
  <si>
    <t>Opbrengst</t>
  </si>
  <si>
    <t>Financieel</t>
  </si>
  <si>
    <t>Prijsstijging / jaar</t>
  </si>
  <si>
    <t>Jaren</t>
  </si>
  <si>
    <t>Lening</t>
  </si>
  <si>
    <t>Aflossing</t>
  </si>
  <si>
    <t>Rente hypothecaire lening</t>
  </si>
  <si>
    <t>Rente
[bruto]</t>
  </si>
  <si>
    <t>Rente
[netto]</t>
  </si>
  <si>
    <t>Cumulatieve netto investering</t>
  </si>
  <si>
    <t>Besparing</t>
  </si>
  <si>
    <t>Cumulatieve besparing</t>
  </si>
  <si>
    <t>Besparing energiekosten</t>
  </si>
  <si>
    <t>Vermogensrendementsheffing</t>
  </si>
  <si>
    <t>Berekening kosten en opbrengsten</t>
  </si>
  <si>
    <t>Investering na aftrek evt. subsidie</t>
  </si>
  <si>
    <t>Elektriciteit</t>
  </si>
  <si>
    <t>Renteverlies</t>
  </si>
  <si>
    <t>Looptijd lening</t>
  </si>
  <si>
    <t>Zonnepanelen - eigen middelen</t>
  </si>
  <si>
    <t>Omvormer - eigen middelen</t>
  </si>
  <si>
    <t>Zonnepanelen - hypothecaïre lening</t>
  </si>
  <si>
    <t>Inflatie</t>
  </si>
  <si>
    <t>Cumulatieve investering</t>
  </si>
  <si>
    <t>Cumulatieve investering (fictief)</t>
  </si>
  <si>
    <t>Rendementsverlies panelen / jaar</t>
  </si>
  <si>
    <t>Opbrengst panelen</t>
  </si>
  <si>
    <t>Prijs vervangende omvormer</t>
  </si>
  <si>
    <t>Investering vervangende omvormer</t>
  </si>
  <si>
    <t>Renteopbrengst</t>
  </si>
  <si>
    <t>Rente- opbrengst</t>
  </si>
  <si>
    <t>Uitleg spreadsheet</t>
  </si>
  <si>
    <t>Tabblad 'Terugverdientijd'</t>
  </si>
  <si>
    <t>Definitie</t>
  </si>
  <si>
    <t>Huidige aanschafprijs omvormer</t>
  </si>
  <si>
    <t>Verwachte rendementsverlies van de zonnepanelen per jaar</t>
  </si>
  <si>
    <t>Huidige prijs van omvormer t.b.v. bepalen prijs bij toekomstige vervanging</t>
  </si>
  <si>
    <t>Verwachte levensduur van de omvormer</t>
  </si>
  <si>
    <t>Huidige prijs van één kWh elektriciteit incl. BTW en energiebelasting</t>
  </si>
  <si>
    <t>Verwachte stijging van de elektriciteitsprijs per jaar</t>
  </si>
  <si>
    <t>Totale investering in de zonne-energie-installatie incl. montage na aftrek van evt. subsidies</t>
  </si>
  <si>
    <t>Verwachte opbrengst van de zonne-energie-installatie in het eerste jaar</t>
  </si>
  <si>
    <t>Rente van een hypothecaïre lening t.b.v. de financiering van de zonne-energie-installatie</t>
  </si>
  <si>
    <t>Spaarrente indien de zonne-energie-installatie uit eigen middelen wordt gefinancierd</t>
  </si>
  <si>
    <t>Percentage belastingteruggave van de hypothecaïre rente</t>
  </si>
  <si>
    <t>Heffing in box 3 indien het eigen vermogen boven een bepaalde grens ligt</t>
  </si>
  <si>
    <t>Verwachte inflatie; wordt gebruikt om de toekomstige prijs van de omvormer te bepalen</t>
  </si>
  <si>
    <t>Looptijd van de hypothecaïre lening; er wordt gerekend met een annuïteitenhypotheek</t>
  </si>
  <si>
    <t>Algemeen</t>
  </si>
  <si>
    <t>Alleen in de gele cellen op het tabblad 'terugverdientijd' kunnen waarden ingevuld worden. Andere cellen zijn geblokkeerd.</t>
  </si>
  <si>
    <t>Tabblad 'Berekening'</t>
  </si>
  <si>
    <t>Rente [bruto]</t>
  </si>
  <si>
    <t>Rente [netto]</t>
  </si>
  <si>
    <t>De berekening wordt uitgevoerd over een periode van 30 jaar</t>
  </si>
  <si>
    <t>Het totale bedrag dat geleend is voor de zonne-energie-installatie</t>
  </si>
  <si>
    <t>Te betalen hypothecaïre rente zonder belastingteruggaaf in jaar x</t>
  </si>
  <si>
    <t>Te betalen hypothecaïre rente met belastingteruggaaf in jaar x</t>
  </si>
  <si>
    <t xml:space="preserve">Te betalen bedrag aan aflossing van de hypothecaïre lening </t>
  </si>
  <si>
    <t>Cumulatie van de totaal betaalde aflossing + netto hypothecaïre rente in jaar x</t>
  </si>
  <si>
    <t>Renteverlies (na aftrek van de vermogensrendementheffing) over de cumulatieve investering</t>
  </si>
  <si>
    <t>Cumulatie van de totaal betaalde aflossing + netto hypothecaïre rente + renteverlies in jaar x</t>
  </si>
  <si>
    <t>Het totale bedrag aan eigen middelen voor de zonne-energie-installatie</t>
  </si>
  <si>
    <t>Renteverlies van de eigen middelen in jaar x</t>
  </si>
  <si>
    <t>Totaal van investering + renteverlies in jaar x</t>
  </si>
  <si>
    <t>Verwachte prijs van omvormer in jaar x</t>
  </si>
  <si>
    <t>Het bedrag aan eigen middelen indien een nieuwe omvormer gekocht moet worden</t>
  </si>
  <si>
    <t>Opbrengst zonne-energie-installatie in jaar x (rekening houdend met degradatie panelen)</t>
  </si>
  <si>
    <t>Cumulatieve besparing op afdracht energieleverancier in jaar x</t>
  </si>
  <si>
    <t>Renteopbrengst van cumulatieve besparing op afdracht energieleverancier in jaar x</t>
  </si>
  <si>
    <t>Cumulatieve besparing op afdracht energieleverancier + renteopbrengst in jaar x</t>
  </si>
  <si>
    <t>Totale kosten hypothecaïre lening voor zonne-energie-installatie + eigen middelen voor omvormer in jaar x</t>
  </si>
  <si>
    <t>Totale kosten 'eigen middelen' voor zonne-energie-installatie + omvormer in jaar x</t>
  </si>
  <si>
    <t>Totale besparing op energiekosten in jaar x</t>
  </si>
  <si>
    <t>De werkbladen en de werkmap zijn beveiligd via 'Extra' &gt; 'Beveiliging', maar zijn niet voorzien van een wachtwoord.</t>
  </si>
  <si>
    <t>Eigen middelen</t>
  </si>
  <si>
    <t>Hypothecaïre lening + eigen middelen omvormer</t>
  </si>
  <si>
    <t>Hypothecaire lening
+
eigen middelen omvormer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</si>
</sst>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€&quot;\ * #,##0.000_-;_-&quot;€&quot;\ * #,##0.000\-;_-&quot;€&quot;\ * &quot;-&quot;???_-;_-@_-"/>
    <numFmt numFmtId="173" formatCode="_-&quot;€&quot;\ * #,##0.0000_-;_-&quot;€&quot;\ * #,##0.0000\-;_-&quot;€&quot;\ * &quot;-&quot;???_-;_-@_-"/>
    <numFmt numFmtId="174" formatCode="_-&quot;€&quot;\ * #,##0.000_-;_-&quot;€&quot;\ * #,##0.000\-;_-&quot;€&quot;\ * &quot;-&quot;??_-;_-@_-"/>
    <numFmt numFmtId="175" formatCode="0.0%"/>
    <numFmt numFmtId="176" formatCode="0\ &quot;kWh&quot;"/>
    <numFmt numFmtId="177" formatCode="0\ &quot;kWp&quot;"/>
    <numFmt numFmtId="178" formatCode="0\ &quot;jaar&quot;"/>
    <numFmt numFmtId="179" formatCode="_-[$€-413]\ * #,##0.00_-;_-[$€-413]\ * #,##0.00\-;_-[$€-413]\ * &quot;-&quot;??_-;_-@_-"/>
    <numFmt numFmtId="180" formatCode="[$€-413]\ #,##0.00_-"/>
    <numFmt numFmtId="181" formatCode="0.0"/>
    <numFmt numFmtId="182" formatCode="_-&quot;€&quot;\ * #,##0.0000_-;_-&quot;€&quot;\ * #,##0.0000\-;_-&quot;€&quot;\ * &quot;-&quot;??_-;_-@_-"/>
    <numFmt numFmtId="183" formatCode="_-&quot;€&quot;\ * #,##0.00000_-;_-&quot;€&quot;\ * #,##0.00000\-;_-&quot;€&quot;\ * &quot;-&quot;??_-;_-@_-"/>
    <numFmt numFmtId="184" formatCode="_-&quot;€&quot;\ * #,##0.000000_-;_-&quot;€&quot;\ * #,##0.000000\-;_-&quot;€&quot;\ * &quot;-&quot;??_-;_-@_-"/>
    <numFmt numFmtId="185" formatCode="_-&quot;€&quot;\ * #,##0.0000000_-;_-&quot;€&quot;\ * #,##0.0000000\-;_-&quot;€&quot;\ * &quot;-&quot;??_-;_-@_-"/>
    <numFmt numFmtId="186" formatCode="_-&quot;€&quot;\ * #,##0.00000000_-;_-&quot;€&quot;\ * #,##0.00000000\-;_-&quot;€&quot;\ * &quot;-&quot;??_-;_-@_-"/>
    <numFmt numFmtId="187" formatCode="_-* #,##0.000_-;\-* #,##0.000_-;_-* &quot;-&quot;???_-;_-@_-"/>
    <numFmt numFmtId="188" formatCode="#,##0.00;[Red]#,##0.00"/>
    <numFmt numFmtId="189" formatCode="[$€-413]\ #,##0.00;[Red][$€-413]\ #,##0.00"/>
    <numFmt numFmtId="190" formatCode="[$-413]dddd\ d\ mmmm\ yyyy"/>
    <numFmt numFmtId="191" formatCode="dd/mm/yy;@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#,##0.00\ [$€-407];\-#,##0.00\ [$€-407]"/>
    <numFmt numFmtId="197" formatCode="_-[$€-2]\ * #,##0_-;\-[$€-2]\ * #,##0_-;_-[$€-2]\ * &quot;-&quot;_-;_-@_-"/>
    <numFmt numFmtId="198" formatCode="0\ &quot;Wp&quot;"/>
    <numFmt numFmtId="199" formatCode="[$€-413]\ #,##0.000_-"/>
    <numFmt numFmtId="200" formatCode="[$€-413]\ #,##0.0000_-"/>
    <numFmt numFmtId="201" formatCode="&quot;€&quot;\ #,##0.00;[Red]&quot;€&quot;\ #,##0.00"/>
  </numFmts>
  <fonts count="13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b/>
      <sz val="10"/>
      <color indexed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9"/>
      <name val="Verdana"/>
      <family val="2"/>
    </font>
    <font>
      <sz val="9"/>
      <color indexed="8"/>
      <name val="Arial"/>
      <family val="2"/>
    </font>
    <font>
      <b/>
      <sz val="10"/>
      <color indexed="14"/>
      <name val="Verdana"/>
      <family val="2"/>
    </font>
    <font>
      <sz val="3.75"/>
      <name val="Verdana"/>
      <family val="2"/>
    </font>
    <font>
      <sz val="10"/>
      <color indexed="9"/>
      <name val="Verdana"/>
      <family val="2"/>
    </font>
    <font>
      <u val="single"/>
      <sz val="10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6" fontId="0" fillId="2" borderId="5" xfId="20" applyNumberFormat="1" applyFill="1" applyBorder="1" applyAlignment="1" applyProtection="1">
      <alignment/>
      <protection/>
    </xf>
    <xf numFmtId="174" fontId="0" fillId="2" borderId="5" xfId="15" applyNumberFormat="1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176" fontId="0" fillId="0" borderId="0" xfId="20" applyNumberForma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  <xf numFmtId="10" fontId="0" fillId="0" borderId="0" xfId="20" applyNumberFormat="1" applyFill="1" applyBorder="1" applyAlignment="1" applyProtection="1">
      <alignment/>
      <protection/>
    </xf>
    <xf numFmtId="10" fontId="0" fillId="0" borderId="0" xfId="20" applyNumberFormat="1" applyFont="1" applyFill="1" applyBorder="1" applyAlignment="1" applyProtection="1">
      <alignment/>
      <protection/>
    </xf>
    <xf numFmtId="180" fontId="0" fillId="2" borderId="5" xfId="15" applyNumberFormat="1" applyFill="1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/>
      <protection/>
    </xf>
    <xf numFmtId="178" fontId="0" fillId="2" borderId="5" xfId="0" applyNumberFormat="1" applyFill="1" applyBorder="1" applyAlignment="1" applyProtection="1">
      <alignment/>
      <protection/>
    </xf>
    <xf numFmtId="10" fontId="0" fillId="2" borderId="5" xfId="20" applyNumberFormat="1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180" fontId="0" fillId="3" borderId="10" xfId="15" applyNumberFormat="1" applyFill="1" applyBorder="1" applyAlignment="1" applyProtection="1">
      <alignment/>
      <protection locked="0"/>
    </xf>
    <xf numFmtId="199" fontId="0" fillId="3" borderId="10" xfId="15" applyNumberFormat="1" applyFill="1" applyBorder="1" applyAlignment="1" applyProtection="1">
      <alignment/>
      <protection locked="0"/>
    </xf>
    <xf numFmtId="10" fontId="0" fillId="3" borderId="11" xfId="20" applyNumberFormat="1" applyFont="1" applyFill="1" applyBorder="1" applyAlignment="1" applyProtection="1">
      <alignment/>
      <protection locked="0"/>
    </xf>
    <xf numFmtId="180" fontId="0" fillId="3" borderId="12" xfId="15" applyNumberFormat="1" applyFill="1" applyBorder="1" applyAlignment="1" applyProtection="1">
      <alignment/>
      <protection locked="0"/>
    </xf>
    <xf numFmtId="178" fontId="0" fillId="3" borderId="11" xfId="0" applyNumberFormat="1" applyFill="1" applyBorder="1" applyAlignment="1" applyProtection="1">
      <alignment/>
      <protection locked="0"/>
    </xf>
    <xf numFmtId="10" fontId="0" fillId="3" borderId="12" xfId="2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  <xf numFmtId="178" fontId="0" fillId="3" borderId="12" xfId="0" applyNumberForma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/>
    </xf>
    <xf numFmtId="0" fontId="11" fillId="4" borderId="3" xfId="0" applyFont="1" applyFill="1" applyBorder="1" applyAlignment="1" applyProtection="1">
      <alignment/>
      <protection/>
    </xf>
    <xf numFmtId="10" fontId="0" fillId="3" borderId="12" xfId="20" applyNumberFormat="1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0" fontId="0" fillId="2" borderId="7" xfId="20" applyNumberFormat="1" applyFont="1" applyFill="1" applyBorder="1" applyAlignment="1" applyProtection="1">
      <alignment/>
      <protection/>
    </xf>
    <xf numFmtId="176" fontId="0" fillId="3" borderId="12" xfId="2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1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" fillId="0" borderId="20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44" fontId="0" fillId="0" borderId="21" xfId="15" applyBorder="1" applyAlignment="1" applyProtection="1">
      <alignment/>
      <protection hidden="1" locked="0"/>
    </xf>
    <xf numFmtId="44" fontId="0" fillId="0" borderId="22" xfId="15" applyBorder="1" applyAlignment="1" applyProtection="1">
      <alignment/>
      <protection hidden="1" locked="0"/>
    </xf>
    <xf numFmtId="44" fontId="0" fillId="0" borderId="23" xfId="15" applyBorder="1" applyAlignment="1" applyProtection="1">
      <alignment/>
      <protection hidden="1" locked="0"/>
    </xf>
    <xf numFmtId="44" fontId="9" fillId="3" borderId="24" xfId="15" applyFont="1" applyFill="1" applyBorder="1" applyAlignment="1" applyProtection="1">
      <alignment/>
      <protection hidden="1" locked="0"/>
    </xf>
    <xf numFmtId="44" fontId="0" fillId="0" borderId="21" xfId="0" applyNumberFormat="1" applyBorder="1" applyAlignment="1" applyProtection="1">
      <alignment/>
      <protection hidden="1" locked="0"/>
    </xf>
    <xf numFmtId="44" fontId="0" fillId="0" borderId="22" xfId="0" applyNumberFormat="1" applyBorder="1" applyAlignment="1" applyProtection="1">
      <alignment/>
      <protection hidden="1" locked="0"/>
    </xf>
    <xf numFmtId="44" fontId="0" fillId="0" borderId="24" xfId="0" applyNumberFormat="1" applyBorder="1" applyAlignment="1" applyProtection="1">
      <alignment/>
      <protection hidden="1" locked="0"/>
    </xf>
    <xf numFmtId="44" fontId="0" fillId="0" borderId="25" xfId="0" applyNumberFormat="1" applyBorder="1" applyAlignment="1" applyProtection="1">
      <alignment/>
      <protection hidden="1" locked="0"/>
    </xf>
    <xf numFmtId="44" fontId="0" fillId="0" borderId="23" xfId="0" applyNumberFormat="1" applyBorder="1" applyAlignment="1" applyProtection="1">
      <alignment/>
      <protection hidden="1" locked="0"/>
    </xf>
    <xf numFmtId="176" fontId="0" fillId="0" borderId="21" xfId="20" applyNumberFormat="1" applyFill="1" applyBorder="1" applyAlignment="1" applyProtection="1">
      <alignment/>
      <protection hidden="1" locked="0"/>
    </xf>
    <xf numFmtId="201" fontId="1" fillId="5" borderId="26" xfId="0" applyNumberFormat="1" applyFont="1" applyFill="1" applyBorder="1" applyAlignment="1" applyProtection="1">
      <alignment/>
      <protection hidden="1" locked="0"/>
    </xf>
    <xf numFmtId="201" fontId="1" fillId="6" borderId="27" xfId="0" applyNumberFormat="1" applyFont="1" applyFill="1" applyBorder="1" applyAlignment="1" applyProtection="1">
      <alignment/>
      <protection hidden="1" locked="0"/>
    </xf>
    <xf numFmtId="201" fontId="1" fillId="7" borderId="10" xfId="0" applyNumberFormat="1" applyFont="1" applyFill="1" applyBorder="1" applyAlignment="1" applyProtection="1">
      <alignment/>
      <protection hidden="1" locked="0"/>
    </xf>
    <xf numFmtId="0" fontId="0" fillId="0" borderId="9" xfId="0" applyFill="1" applyBorder="1" applyAlignment="1" applyProtection="1">
      <alignment horizontal="center"/>
      <protection hidden="1" locked="0"/>
    </xf>
    <xf numFmtId="44" fontId="0" fillId="0" borderId="15" xfId="15" applyBorder="1" applyAlignment="1" applyProtection="1">
      <alignment/>
      <protection hidden="1" locked="0"/>
    </xf>
    <xf numFmtId="44" fontId="0" fillId="0" borderId="28" xfId="15" applyBorder="1" applyAlignment="1" applyProtection="1">
      <alignment/>
      <protection hidden="1" locked="0"/>
    </xf>
    <xf numFmtId="44" fontId="0" fillId="0" borderId="15" xfId="0" applyNumberFormat="1" applyBorder="1" applyAlignment="1" applyProtection="1">
      <alignment/>
      <protection hidden="1" locked="0"/>
    </xf>
    <xf numFmtId="44" fontId="0" fillId="0" borderId="28" xfId="0" applyNumberFormat="1" applyBorder="1" applyAlignment="1" applyProtection="1">
      <alignment/>
      <protection hidden="1" locked="0"/>
    </xf>
    <xf numFmtId="44" fontId="0" fillId="0" borderId="12" xfId="0" applyNumberFormat="1" applyBorder="1" applyAlignment="1" applyProtection="1">
      <alignment/>
      <protection hidden="1" locked="0"/>
    </xf>
    <xf numFmtId="44" fontId="0" fillId="0" borderId="29" xfId="0" applyNumberFormat="1" applyBorder="1" applyAlignment="1" applyProtection="1">
      <alignment/>
      <protection hidden="1" locked="0"/>
    </xf>
    <xf numFmtId="44" fontId="0" fillId="0" borderId="30" xfId="0" applyNumberFormat="1" applyBorder="1" applyAlignment="1" applyProtection="1">
      <alignment/>
      <protection hidden="1" locked="0"/>
    </xf>
    <xf numFmtId="176" fontId="0" fillId="0" borderId="15" xfId="20" applyNumberFormat="1" applyFill="1" applyBorder="1" applyAlignment="1" applyProtection="1">
      <alignment/>
      <protection hidden="1" locked="0"/>
    </xf>
    <xf numFmtId="44" fontId="0" fillId="0" borderId="30" xfId="15" applyBorder="1" applyAlignment="1" applyProtection="1">
      <alignment/>
      <protection hidden="1" locked="0"/>
    </xf>
    <xf numFmtId="201" fontId="1" fillId="5" borderId="15" xfId="0" applyNumberFormat="1" applyFont="1" applyFill="1" applyBorder="1" applyAlignment="1" applyProtection="1">
      <alignment/>
      <protection hidden="1" locked="0"/>
    </xf>
    <xf numFmtId="201" fontId="1" fillId="6" borderId="28" xfId="0" applyNumberFormat="1" applyFont="1" applyFill="1" applyBorder="1" applyAlignment="1" applyProtection="1">
      <alignment/>
      <protection hidden="1" locked="0"/>
    </xf>
    <xf numFmtId="201" fontId="1" fillId="7" borderId="12" xfId="0" applyNumberFormat="1" applyFont="1" applyFill="1" applyBorder="1" applyAlignment="1" applyProtection="1">
      <alignment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44" fontId="0" fillId="0" borderId="16" xfId="15" applyBorder="1" applyAlignment="1" applyProtection="1">
      <alignment/>
      <protection hidden="1" locked="0"/>
    </xf>
    <xf numFmtId="44" fontId="0" fillId="0" borderId="31" xfId="15" applyBorder="1" applyAlignment="1" applyProtection="1">
      <alignment/>
      <protection hidden="1" locked="0"/>
    </xf>
    <xf numFmtId="44" fontId="0" fillId="0" borderId="32" xfId="15" applyBorder="1" applyAlignment="1" applyProtection="1">
      <alignment/>
      <protection hidden="1" locked="0"/>
    </xf>
    <xf numFmtId="44" fontId="0" fillId="0" borderId="33" xfId="15" applyBorder="1" applyAlignment="1" applyProtection="1">
      <alignment/>
      <protection hidden="1" locked="0"/>
    </xf>
    <xf numFmtId="44" fontId="9" fillId="3" borderId="34" xfId="15" applyFont="1" applyFill="1" applyBorder="1" applyAlignment="1" applyProtection="1">
      <alignment/>
      <protection hidden="1" locked="0"/>
    </xf>
    <xf numFmtId="44" fontId="0" fillId="0" borderId="16" xfId="0" applyNumberFormat="1" applyBorder="1" applyAlignment="1" applyProtection="1">
      <alignment/>
      <protection hidden="1" locked="0"/>
    </xf>
    <xf numFmtId="44" fontId="0" fillId="0" borderId="32" xfId="0" applyNumberFormat="1" applyBorder="1" applyAlignment="1" applyProtection="1">
      <alignment/>
      <protection hidden="1" locked="0"/>
    </xf>
    <xf numFmtId="44" fontId="0" fillId="0" borderId="11" xfId="0" applyNumberFormat="1" applyBorder="1" applyAlignment="1" applyProtection="1">
      <alignment/>
      <protection hidden="1" locked="0"/>
    </xf>
    <xf numFmtId="44" fontId="0" fillId="0" borderId="35" xfId="0" applyNumberFormat="1" applyBorder="1" applyAlignment="1" applyProtection="1">
      <alignment/>
      <protection hidden="1" locked="0"/>
    </xf>
    <xf numFmtId="44" fontId="0" fillId="0" borderId="36" xfId="0" applyNumberFormat="1" applyBorder="1" applyAlignment="1" applyProtection="1">
      <alignment/>
      <protection hidden="1" locked="0"/>
    </xf>
    <xf numFmtId="176" fontId="0" fillId="0" borderId="16" xfId="20" applyNumberFormat="1" applyFill="1" applyBorder="1" applyAlignment="1" applyProtection="1">
      <alignment/>
      <protection hidden="1" locked="0"/>
    </xf>
    <xf numFmtId="44" fontId="0" fillId="0" borderId="36" xfId="15" applyBorder="1" applyAlignment="1" applyProtection="1">
      <alignment/>
      <protection hidden="1" locked="0"/>
    </xf>
    <xf numFmtId="201" fontId="1" fillId="5" borderId="16" xfId="0" applyNumberFormat="1" applyFont="1" applyFill="1" applyBorder="1" applyAlignment="1" applyProtection="1">
      <alignment/>
      <protection hidden="1" locked="0"/>
    </xf>
    <xf numFmtId="201" fontId="1" fillId="6" borderId="32" xfId="0" applyNumberFormat="1" applyFont="1" applyFill="1" applyBorder="1" applyAlignment="1" applyProtection="1">
      <alignment/>
      <protection hidden="1" locked="0"/>
    </xf>
    <xf numFmtId="201" fontId="1" fillId="7" borderId="11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44" fontId="0" fillId="0" borderId="0" xfId="0" applyNumberFormat="1" applyFont="1" applyFill="1" applyBorder="1" applyAlignment="1" applyProtection="1">
      <alignment/>
      <protection hidden="1" locked="0"/>
    </xf>
    <xf numFmtId="44" fontId="0" fillId="0" borderId="0" xfId="15" applyFont="1" applyFill="1" applyBorder="1" applyAlignment="1" applyProtection="1">
      <alignment/>
      <protection hidden="1" locked="0"/>
    </xf>
    <xf numFmtId="44" fontId="0" fillId="0" borderId="0" xfId="0" applyNumberForma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8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 applyProtection="1">
      <alignment horizontal="center" textRotation="90" wrapText="1"/>
      <protection/>
    </xf>
    <xf numFmtId="0" fontId="0" fillId="0" borderId="0" xfId="0" applyAlignment="1" applyProtection="1">
      <alignment/>
      <protection/>
    </xf>
    <xf numFmtId="0" fontId="1" fillId="0" borderId="37" xfId="0" applyFont="1" applyFill="1" applyBorder="1" applyAlignment="1" applyProtection="1">
      <alignment horizontal="center" textRotation="90" wrapText="1"/>
      <protection hidden="1" locked="0"/>
    </xf>
    <xf numFmtId="0" fontId="1" fillId="0" borderId="38" xfId="0" applyFont="1" applyFill="1" applyBorder="1" applyAlignment="1" applyProtection="1">
      <alignment horizontal="center" textRotation="90" wrapText="1"/>
      <protection hidden="1" locked="0"/>
    </xf>
    <xf numFmtId="0" fontId="1" fillId="0" borderId="18" xfId="0" applyFont="1" applyFill="1" applyBorder="1" applyAlignment="1" applyProtection="1">
      <alignment horizontal="center" wrapText="1"/>
      <protection hidden="1" locked="0"/>
    </xf>
    <xf numFmtId="0" fontId="1" fillId="0" borderId="19" xfId="0" applyFont="1" applyFill="1" applyBorder="1" applyAlignment="1" applyProtection="1">
      <alignment horizontal="center" wrapText="1"/>
      <protection hidden="1" locked="0"/>
    </xf>
    <xf numFmtId="0" fontId="1" fillId="0" borderId="20" xfId="0" applyFont="1" applyFill="1" applyBorder="1" applyAlignment="1" applyProtection="1">
      <alignment horizontal="center" wrapText="1"/>
      <protection hidden="1" locked="0"/>
    </xf>
    <xf numFmtId="0" fontId="1" fillId="0" borderId="27" xfId="0" applyFont="1" applyFill="1" applyBorder="1" applyAlignment="1" applyProtection="1">
      <alignment horizontal="center" textRotation="90" wrapText="1"/>
      <protection hidden="1" locked="0"/>
    </xf>
    <xf numFmtId="0" fontId="1" fillId="0" borderId="32" xfId="0" applyFont="1" applyFill="1" applyBorder="1" applyAlignment="1" applyProtection="1">
      <alignment horizontal="center" textRotation="90" wrapText="1"/>
      <protection hidden="1" locked="0"/>
    </xf>
    <xf numFmtId="0" fontId="1" fillId="0" borderId="26" xfId="0" applyFont="1" applyFill="1" applyBorder="1" applyAlignment="1" applyProtection="1">
      <alignment horizontal="center" vertical="center" textRotation="90" wrapText="1"/>
      <protection hidden="1" locked="0"/>
    </xf>
    <xf numFmtId="0" fontId="1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1" fillId="0" borderId="27" xfId="0" applyFont="1" applyFill="1" applyBorder="1" applyAlignment="1" applyProtection="1">
      <alignment horizontal="center" vertical="center" textRotation="90" wrapText="1"/>
      <protection hidden="1" locked="0"/>
    </xf>
    <xf numFmtId="0" fontId="1" fillId="0" borderId="32" xfId="0" applyFont="1" applyFill="1" applyBorder="1" applyAlignment="1" applyProtection="1">
      <alignment horizontal="center" vertical="center" textRotation="90" wrapText="1"/>
      <protection hidden="1" locked="0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Rendement zonnepanelen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Hypothecaïre lening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Berekening!$A$5:$A$34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Berekening!$T$5:$T$34</c:f>
              <c:numCache>
                <c:ptCount val="30"/>
                <c:pt idx="0">
                  <c:v>660.2865769268666</c:v>
                </c:pt>
                <c:pt idx="1">
                  <c:v>1331.0788187637972</c:v>
                </c:pt>
                <c:pt idx="2">
                  <c:v>2012.5692883759082</c:v>
                </c:pt>
                <c:pt idx="3">
                  <c:v>2704.9542858078025</c:v>
                </c:pt>
                <c:pt idx="4">
                  <c:v>3408.4339222856556</c:v>
                </c:pt>
                <c:pt idx="5">
                  <c:v>4123.212195694519</c:v>
                </c:pt>
                <c:pt idx="6">
                  <c:v>4849.497067560323</c:v>
                </c:pt>
                <c:pt idx="7">
                  <c:v>5587.500541566632</c:v>
                </c:pt>
                <c:pt idx="8">
                  <c:v>6337.438743636826</c:v>
                </c:pt>
                <c:pt idx="9">
                  <c:v>7099.532003612981</c:v>
                </c:pt>
                <c:pt idx="10">
                  <c:v>9108.747575596022</c:v>
                </c:pt>
                <c:pt idx="11">
                  <c:v>9167.954434837397</c:v>
                </c:pt>
                <c:pt idx="12">
                  <c:v>9227.54613866384</c:v>
                </c:pt>
                <c:pt idx="13">
                  <c:v>9287.525188565156</c:v>
                </c:pt>
                <c:pt idx="14">
                  <c:v>9347.89410229083</c:v>
                </c:pt>
                <c:pt idx="15">
                  <c:v>9408.65541395572</c:v>
                </c:pt>
                <c:pt idx="16">
                  <c:v>9469.811674146431</c:v>
                </c:pt>
                <c:pt idx="17">
                  <c:v>9531.365450028383</c:v>
                </c:pt>
                <c:pt idx="18">
                  <c:v>9593.319325453567</c:v>
                </c:pt>
                <c:pt idx="19">
                  <c:v>9655.675901069015</c:v>
                </c:pt>
                <c:pt idx="20">
                  <c:v>12111.407480909507</c:v>
                </c:pt>
                <c:pt idx="21">
                  <c:v>12190.131629535419</c:v>
                </c:pt>
                <c:pt idx="22">
                  <c:v>12269.367485127399</c:v>
                </c:pt>
                <c:pt idx="23">
                  <c:v>12349.118373780728</c:v>
                </c:pt>
                <c:pt idx="24">
                  <c:v>12429.387643210302</c:v>
                </c:pt>
                <c:pt idx="25">
                  <c:v>12510.178662891169</c:v>
                </c:pt>
                <c:pt idx="26">
                  <c:v>12591.494824199963</c:v>
                </c:pt>
                <c:pt idx="27">
                  <c:v>12673.339540557263</c:v>
                </c:pt>
                <c:pt idx="28">
                  <c:v>12755.716247570883</c:v>
                </c:pt>
                <c:pt idx="29">
                  <c:v>12838.628403180093</c:v>
                </c:pt>
              </c:numCache>
            </c:numRef>
          </c:val>
          <c:smooth val="0"/>
        </c:ser>
        <c:ser>
          <c:idx val="2"/>
          <c:order val="1"/>
          <c:tx>
            <c:v>Eigen geld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Berekening!$U$5:$U$34</c:f>
              <c:numCache>
                <c:ptCount val="30"/>
                <c:pt idx="0">
                  <c:v>6542.25</c:v>
                </c:pt>
                <c:pt idx="1">
                  <c:v>6584.774625</c:v>
                </c:pt>
                <c:pt idx="2">
                  <c:v>6627.5756600625</c:v>
                </c:pt>
                <c:pt idx="3">
                  <c:v>6670.654901852906</c:v>
                </c:pt>
                <c:pt idx="4">
                  <c:v>6714.01415871495</c:v>
                </c:pt>
                <c:pt idx="5">
                  <c:v>6757.655250746598</c:v>
                </c:pt>
                <c:pt idx="6">
                  <c:v>6801.58000987645</c:v>
                </c:pt>
                <c:pt idx="7">
                  <c:v>6845.790279940647</c:v>
                </c:pt>
                <c:pt idx="8">
                  <c:v>6890.287916760261</c:v>
                </c:pt>
                <c:pt idx="9">
                  <c:v>6935.074788219203</c:v>
                </c:pt>
                <c:pt idx="10">
                  <c:v>8943.221388302185</c:v>
                </c:pt>
                <c:pt idx="11">
                  <c:v>9001.352327326149</c:v>
                </c:pt>
                <c:pt idx="12">
                  <c:v>9059.86111745377</c:v>
                </c:pt>
                <c:pt idx="13">
                  <c:v>9118.75021471722</c:v>
                </c:pt>
                <c:pt idx="14">
                  <c:v>9178.022091112882</c:v>
                </c:pt>
                <c:pt idx="15">
                  <c:v>9237.679234705114</c:v>
                </c:pt>
                <c:pt idx="16">
                  <c:v>9297.724149730697</c:v>
                </c:pt>
                <c:pt idx="17">
                  <c:v>9358.159356703947</c:v>
                </c:pt>
                <c:pt idx="18">
                  <c:v>9418.987392522522</c:v>
                </c:pt>
                <c:pt idx="19">
                  <c:v>9480.210810573919</c:v>
                </c:pt>
                <c:pt idx="20">
                  <c:v>11934.801867326194</c:v>
                </c:pt>
                <c:pt idx="21">
                  <c:v>12012.378079463813</c:v>
                </c:pt>
                <c:pt idx="22">
                  <c:v>12090.458536980328</c:v>
                </c:pt>
                <c:pt idx="23">
                  <c:v>12169.0465174707</c:v>
                </c:pt>
                <c:pt idx="24">
                  <c:v>12248.14531983426</c:v>
                </c:pt>
                <c:pt idx="25">
                  <c:v>12327.758264413183</c:v>
                </c:pt>
                <c:pt idx="26">
                  <c:v>12407.88869313187</c:v>
                </c:pt>
                <c:pt idx="27">
                  <c:v>12488.539969637226</c:v>
                </c:pt>
                <c:pt idx="28">
                  <c:v>12569.715479439868</c:v>
                </c:pt>
                <c:pt idx="29">
                  <c:v>12651.418630056229</c:v>
                </c:pt>
              </c:numCache>
            </c:numRef>
          </c:val>
          <c:smooth val="0"/>
        </c:ser>
        <c:ser>
          <c:idx val="3"/>
          <c:order val="2"/>
          <c:tx>
            <c:v>Opbrengst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Berekening!$V$5:$V$34</c:f>
              <c:numCache>
                <c:ptCount val="30"/>
                <c:pt idx="0">
                  <c:v>827.84625</c:v>
                </c:pt>
                <c:pt idx="1">
                  <c:v>1687.730149875</c:v>
                </c:pt>
                <c:pt idx="2">
                  <c:v>2580.6679222891876</c:v>
                </c:pt>
                <c:pt idx="3">
                  <c:v>3507.7043829504673</c:v>
                </c:pt>
                <c:pt idx="4">
                  <c:v>4469.913592708253</c:v>
                </c:pt>
                <c:pt idx="5">
                  <c:v>5468.399516009184</c:v>
                </c:pt>
                <c:pt idx="6">
                  <c:v>6504.296685175636</c:v>
                </c:pt>
                <c:pt idx="7">
                  <c:v>7578.770869918945</c:v>
                </c:pt>
                <c:pt idx="8">
                  <c:v>8693.019751442842</c:v>
                </c:pt>
                <c:pt idx="9">
                  <c:v>9848.273600432716</c:v>
                </c:pt>
                <c:pt idx="10">
                  <c:v>11045.795958162593</c:v>
                </c:pt>
                <c:pt idx="11">
                  <c:v>12286.884319884039</c:v>
                </c:pt>
                <c:pt idx="12">
                  <c:v>13572.870819589381</c:v>
                </c:pt>
                <c:pt idx="13">
                  <c:v>14905.122915165344</c:v>
                </c:pt>
                <c:pt idx="14">
                  <c:v>16285.044072872284</c:v>
                </c:pt>
                <c:pt idx="15">
                  <c:v>17714.074449998436</c:v>
                </c:pt>
                <c:pt idx="16">
                  <c:v>19193.69157444754</c:v>
                </c:pt>
                <c:pt idx="17">
                  <c:v>20725.411019921885</c:v>
                </c:pt>
                <c:pt idx="18">
                  <c:v>22310.787075260596</c:v>
                </c:pt>
                <c:pt idx="19">
                  <c:v>23951.413406384916</c:v>
                </c:pt>
                <c:pt idx="20">
                  <c:v>25648.923709187584</c:v>
                </c:pt>
                <c:pt idx="21">
                  <c:v>27404.99235158238</c:v>
                </c:pt>
                <c:pt idx="22">
                  <c:v>29221.335002801505</c:v>
                </c:pt>
                <c:pt idx="23">
                  <c:v>31099.709247892963</c:v>
                </c:pt>
                <c:pt idx="24">
                  <c:v>33041.91518522658</c:v>
                </c:pt>
                <c:pt idx="25">
                  <c:v>35049.79600466574</c:v>
                </c:pt>
                <c:pt idx="26">
                  <c:v>37125.238543901614</c:v>
                </c:pt>
                <c:pt idx="27">
                  <c:v>39270.17382027731</c:v>
                </c:pt>
                <c:pt idx="28">
                  <c:v>41486.57753525071</c:v>
                </c:pt>
                <c:pt idx="29">
                  <c:v>43776.47054845545</c:v>
                </c:pt>
              </c:numCache>
            </c:numRef>
          </c:val>
          <c:smooth val="0"/>
        </c:ser>
        <c:axId val="61269954"/>
        <c:axId val="14558675"/>
      </c:lineChart>
      <c:cat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Jaren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Kosten / opbrengsten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-[$€-2]\ * #,##0_-;\-[$€-2]\ * #,##0_-;_-[$€-2]\ 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126995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3629025"/>
    <xdr:graphicFrame>
      <xdr:nvGraphicFramePr>
        <xdr:cNvPr id="1" name="Chart 1"/>
        <xdr:cNvGraphicFramePr/>
      </xdr:nvGraphicFramePr>
      <xdr:xfrm>
        <a:off x="0" y="0"/>
        <a:ext cx="95631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workbookViewId="0" topLeftCell="A1">
      <selection activeCell="C22" sqref="C22"/>
    </sheetView>
  </sheetViews>
  <sheetFormatPr defaultColWidth="9.00390625" defaultRowHeight="12.75"/>
  <cols>
    <col min="1" max="1" width="0.875" style="9" customWidth="1"/>
    <col min="2" max="2" width="37.875" style="9" bestFit="1" customWidth="1"/>
    <col min="3" max="3" width="12.625" style="9" customWidth="1"/>
    <col min="4" max="4" width="0.875" style="9" customWidth="1"/>
    <col min="5" max="16" width="12.625" style="9" customWidth="1"/>
    <col min="17" max="17" width="2.625" style="9" customWidth="1"/>
    <col min="18" max="16384" width="9.00390625" style="9" customWidth="1"/>
  </cols>
  <sheetData>
    <row r="1" spans="1:17" ht="4.5" customHeight="1">
      <c r="A1" s="1"/>
      <c r="B1" s="2"/>
      <c r="C1" s="2"/>
      <c r="D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5">
      <c r="A2" s="4"/>
      <c r="B2" s="5" t="s">
        <v>0</v>
      </c>
      <c r="C2" s="6"/>
      <c r="D2" s="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4.5" customHeight="1" thickBot="1">
      <c r="A3" s="4"/>
      <c r="B3" s="6"/>
      <c r="C3" s="6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3.5" thickBot="1">
      <c r="A4" s="4"/>
      <c r="B4" s="42" t="s">
        <v>4</v>
      </c>
      <c r="C4" s="43"/>
      <c r="D4" s="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2.75">
      <c r="A5" s="4"/>
      <c r="B5" s="37" t="s">
        <v>21</v>
      </c>
      <c r="C5" s="30">
        <v>1</v>
      </c>
      <c r="D5" s="22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2.75">
      <c r="A6" s="4"/>
      <c r="B6" s="29" t="s">
        <v>6</v>
      </c>
      <c r="C6" s="50">
        <v>1</v>
      </c>
      <c r="D6" s="12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2.75">
      <c r="A7" s="4"/>
      <c r="B7" s="29" t="s">
        <v>31</v>
      </c>
      <c r="C7" s="35">
        <v>0.01</v>
      </c>
      <c r="D7" s="12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12.75">
      <c r="A8" s="4"/>
      <c r="B8" s="29" t="s">
        <v>40</v>
      </c>
      <c r="C8" s="33">
        <v>1</v>
      </c>
      <c r="D8" s="24"/>
      <c r="E8" s="4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ht="13.5" thickBot="1">
      <c r="A9" s="4"/>
      <c r="B9" s="36" t="s">
        <v>5</v>
      </c>
      <c r="C9" s="34">
        <v>1</v>
      </c>
      <c r="D9" s="22"/>
      <c r="E9" s="2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</row>
    <row r="10" spans="1:17" ht="4.5" customHeight="1" thickBot="1">
      <c r="A10" s="4"/>
      <c r="B10" s="8"/>
      <c r="C10" s="6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ht="13.5" thickBot="1">
      <c r="A11" s="4"/>
      <c r="B11" s="42" t="s">
        <v>22</v>
      </c>
      <c r="C11" s="43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2.75">
      <c r="A12" s="4"/>
      <c r="B12" s="40" t="s">
        <v>1</v>
      </c>
      <c r="C12" s="31">
        <v>1</v>
      </c>
      <c r="D12" s="13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3.5" thickBot="1">
      <c r="A13" s="4"/>
      <c r="B13" s="36" t="s">
        <v>8</v>
      </c>
      <c r="C13" s="32">
        <v>0.01</v>
      </c>
      <c r="D13" s="25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4.5" customHeight="1" thickBot="1">
      <c r="A14" s="4"/>
      <c r="B14" s="8"/>
      <c r="C14" s="6"/>
      <c r="D14" s="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2.75">
      <c r="A15" s="4"/>
      <c r="B15" s="42" t="s">
        <v>7</v>
      </c>
      <c r="C15" s="43"/>
      <c r="D15" s="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2.75">
      <c r="A16" s="4"/>
      <c r="B16" s="38" t="s">
        <v>12</v>
      </c>
      <c r="C16" s="35">
        <v>0.01</v>
      </c>
      <c r="D16" s="26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7" ht="12.75">
      <c r="A17" s="4"/>
      <c r="B17" s="38" t="s">
        <v>24</v>
      </c>
      <c r="C17" s="41">
        <v>1</v>
      </c>
      <c r="D17" s="26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12.75">
      <c r="A18" s="4"/>
      <c r="B18" s="38" t="s">
        <v>3</v>
      </c>
      <c r="C18" s="35">
        <v>0.01</v>
      </c>
      <c r="D18" s="26"/>
      <c r="E18" s="2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12.75">
      <c r="A19" s="4"/>
      <c r="B19" s="38" t="s">
        <v>2</v>
      </c>
      <c r="C19" s="35">
        <v>0.01</v>
      </c>
      <c r="D19" s="26"/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 ht="12.75">
      <c r="A20" s="4"/>
      <c r="B20" s="38" t="s">
        <v>19</v>
      </c>
      <c r="C20" s="44">
        <v>0.01</v>
      </c>
      <c r="D20" s="26"/>
      <c r="E20" s="2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13.5" thickBot="1">
      <c r="A21" s="4"/>
      <c r="B21" s="39" t="s">
        <v>28</v>
      </c>
      <c r="C21" s="32">
        <v>0.01</v>
      </c>
      <c r="D21" s="26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4.5" customHeight="1" thickBot="1">
      <c r="A22" s="10"/>
      <c r="B22" s="27"/>
      <c r="C22" s="49"/>
      <c r="D22" s="28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200" verticalDpi="2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85" zoomScaleNormal="85" workbookViewId="0" topLeftCell="F1">
      <pane ySplit="4" topLeftCell="BM5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7.625" style="53" customWidth="1"/>
    <col min="2" max="7" width="12.625" style="53" customWidth="1"/>
    <col min="8" max="8" width="15.625" style="53" customWidth="1"/>
    <col min="9" max="16384" width="12.625" style="53" customWidth="1"/>
  </cols>
  <sheetData>
    <row r="1" spans="1:22" ht="1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3.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3.5" customHeight="1" thickBot="1">
      <c r="A3" s="113" t="s">
        <v>9</v>
      </c>
      <c r="B3" s="115" t="s">
        <v>27</v>
      </c>
      <c r="C3" s="116"/>
      <c r="D3" s="116"/>
      <c r="E3" s="116"/>
      <c r="F3" s="116"/>
      <c r="G3" s="116"/>
      <c r="H3" s="117"/>
      <c r="I3" s="115" t="s">
        <v>25</v>
      </c>
      <c r="J3" s="116"/>
      <c r="K3" s="117"/>
      <c r="L3" s="115" t="s">
        <v>26</v>
      </c>
      <c r="M3" s="116"/>
      <c r="N3" s="116"/>
      <c r="O3" s="117"/>
      <c r="P3" s="115" t="s">
        <v>16</v>
      </c>
      <c r="Q3" s="116"/>
      <c r="R3" s="116"/>
      <c r="S3" s="117"/>
      <c r="T3" s="120" t="s">
        <v>82</v>
      </c>
      <c r="U3" s="122" t="s">
        <v>80</v>
      </c>
      <c r="V3" s="118" t="s">
        <v>18</v>
      </c>
    </row>
    <row r="4" spans="1:22" s="57" customFormat="1" ht="81" customHeight="1" thickBot="1">
      <c r="A4" s="114"/>
      <c r="B4" s="54" t="s">
        <v>10</v>
      </c>
      <c r="C4" s="55" t="s">
        <v>13</v>
      </c>
      <c r="D4" s="55" t="s">
        <v>14</v>
      </c>
      <c r="E4" s="55" t="s">
        <v>11</v>
      </c>
      <c r="F4" s="55" t="s">
        <v>29</v>
      </c>
      <c r="G4" s="55" t="s">
        <v>23</v>
      </c>
      <c r="H4" s="56" t="s">
        <v>15</v>
      </c>
      <c r="I4" s="54" t="s">
        <v>80</v>
      </c>
      <c r="J4" s="55" t="s">
        <v>23</v>
      </c>
      <c r="K4" s="56" t="s">
        <v>30</v>
      </c>
      <c r="L4" s="54" t="s">
        <v>33</v>
      </c>
      <c r="M4" s="55" t="s">
        <v>34</v>
      </c>
      <c r="N4" s="55" t="s">
        <v>23</v>
      </c>
      <c r="O4" s="56" t="s">
        <v>30</v>
      </c>
      <c r="P4" s="54" t="s">
        <v>32</v>
      </c>
      <c r="Q4" s="55" t="s">
        <v>17</v>
      </c>
      <c r="R4" s="55" t="s">
        <v>36</v>
      </c>
      <c r="S4" s="56" t="s">
        <v>17</v>
      </c>
      <c r="T4" s="121"/>
      <c r="U4" s="123"/>
      <c r="V4" s="119"/>
    </row>
    <row r="5" spans="1:22" ht="12.75">
      <c r="A5" s="58">
        <v>1</v>
      </c>
      <c r="B5" s="59">
        <f>Terugverdientijd!C5</f>
        <v>1</v>
      </c>
      <c r="C5" s="60">
        <f>B5*Terugverdientijd!$C$16</f>
        <v>0.01</v>
      </c>
      <c r="D5" s="60">
        <f>C5*(1-Terugverdientijd!$C$18)</f>
        <v>0.0099</v>
      </c>
      <c r="E5" s="60">
        <f>PMT(Terugverdientijd!$C$16,Terugverdientijd!$C$17,-(Terugverdientijd!$C$5),0,0)-C5</f>
        <v>0.9999999999999991</v>
      </c>
      <c r="F5" s="61">
        <f>D5+E5</f>
        <v>1.0098999999999991</v>
      </c>
      <c r="G5" s="60">
        <f>F5*(Terugverdientijd!$C$19-Terugverdientijd!$C$20)</f>
        <v>0</v>
      </c>
      <c r="H5" s="62">
        <f>F5+G5</f>
        <v>1.0098999999999991</v>
      </c>
      <c r="I5" s="63">
        <f>B5</f>
        <v>1</v>
      </c>
      <c r="J5" s="64">
        <f>I5*(Terugverdientijd!$C$19-Terugverdientijd!$C$20)</f>
        <v>0</v>
      </c>
      <c r="K5" s="65">
        <f>I5+J5</f>
        <v>1</v>
      </c>
      <c r="L5" s="63">
        <f>Terugverdientijd!C8</f>
        <v>1</v>
      </c>
      <c r="M5" s="66">
        <v>0</v>
      </c>
      <c r="N5" s="66">
        <f>M5*(Terugverdientijd!$C$19-Terugverdientijd!$C$20)</f>
        <v>0</v>
      </c>
      <c r="O5" s="67">
        <f>M5+N5</f>
        <v>0</v>
      </c>
      <c r="P5" s="68">
        <f>Terugverdientijd!$C$6</f>
        <v>1</v>
      </c>
      <c r="Q5" s="60">
        <f>P5*Terugverdientijd!$C$12</f>
        <v>1</v>
      </c>
      <c r="R5" s="60">
        <f>Q5*(Terugverdientijd!$C$19-Terugverdientijd!$C$20)</f>
        <v>0</v>
      </c>
      <c r="S5" s="61">
        <f>Q5+R5</f>
        <v>1</v>
      </c>
      <c r="T5" s="69">
        <f aca="true" t="shared" si="0" ref="T5:T34">H5+O5</f>
        <v>1.0098999999999991</v>
      </c>
      <c r="U5" s="70">
        <f aca="true" t="shared" si="1" ref="U5:U34">K5+O5</f>
        <v>1</v>
      </c>
      <c r="V5" s="71">
        <f>S5</f>
        <v>1</v>
      </c>
    </row>
    <row r="6" spans="1:22" ht="12.75">
      <c r="A6" s="72">
        <v>2</v>
      </c>
      <c r="B6" s="73">
        <f>IF(A6&gt;Terugverdientijd!$C$17,0,B5-E5)</f>
        <v>0</v>
      </c>
      <c r="C6" s="60">
        <f>B6*Terugverdientijd!$C$16</f>
        <v>0</v>
      </c>
      <c r="D6" s="74">
        <f>C6*(1-Terugverdientijd!$C$18)</f>
        <v>0</v>
      </c>
      <c r="E6" s="60">
        <f>IF(A6&gt;Terugverdientijd!$C$17,0,PMT(Terugverdientijd!$C$16,Terugverdientijd!$C$17,-(Terugverdientijd!$C$5),0,0)-C6)</f>
        <v>0</v>
      </c>
      <c r="F6" s="61">
        <f>F5+D6+E6+G5</f>
        <v>1.0098999999999991</v>
      </c>
      <c r="G6" s="74">
        <f>F6*(Terugverdientijd!$C$19-Terugverdientijd!$C$20)</f>
        <v>0</v>
      </c>
      <c r="H6" s="62">
        <f aca="true" t="shared" si="2" ref="H6:H34">F6+G6</f>
        <v>1.0098999999999991</v>
      </c>
      <c r="I6" s="75">
        <v>0</v>
      </c>
      <c r="J6" s="76">
        <f>K5*(Terugverdientijd!$C$19-Terugverdientijd!$C$20)</f>
        <v>0</v>
      </c>
      <c r="K6" s="77">
        <f>K5+J6</f>
        <v>1</v>
      </c>
      <c r="L6" s="75">
        <f>L5*(1+Terugverdientijd!$C$21)</f>
        <v>1.01</v>
      </c>
      <c r="M6" s="78">
        <f>IF(TRUNC((A6-1)/Terugverdientijd!$C$9)&lt;&gt;TRUNC((A5-1)/Terugverdientijd!$C$9),L6,0)</f>
        <v>1.01</v>
      </c>
      <c r="N6" s="78">
        <f>(M6+O5)*(Terugverdientijd!$C$19-Terugverdientijd!$C$20)</f>
        <v>0</v>
      </c>
      <c r="O6" s="79">
        <f>M6+N6+O5</f>
        <v>1.01</v>
      </c>
      <c r="P6" s="80">
        <f>Terugverdientijd!$C$6*(1-(A5*Terugverdientijd!$C$7))</f>
        <v>0.99</v>
      </c>
      <c r="Q6" s="74">
        <f>Q5+R5+(P6*(Terugverdientijd!$C$12*(1+Terugverdientijd!$C$13)^Berekening!A5))</f>
        <v>1.9999</v>
      </c>
      <c r="R6" s="74">
        <f>Q6*(Terugverdientijd!$C$19-Terugverdientijd!$C$20)</f>
        <v>0</v>
      </c>
      <c r="S6" s="81">
        <f aca="true" t="shared" si="3" ref="S6:S34">Q6+R6</f>
        <v>1.9999</v>
      </c>
      <c r="T6" s="82">
        <f t="shared" si="0"/>
        <v>2.019899999999999</v>
      </c>
      <c r="U6" s="83">
        <f t="shared" si="1"/>
        <v>2.01</v>
      </c>
      <c r="V6" s="84">
        <f>S6</f>
        <v>1.9999</v>
      </c>
    </row>
    <row r="7" spans="1:22" ht="12.75">
      <c r="A7" s="72">
        <v>3</v>
      </c>
      <c r="B7" s="73">
        <f>IF(A7&gt;Terugverdientijd!$C$17,0,B6-E6)</f>
        <v>0</v>
      </c>
      <c r="C7" s="60">
        <f>B7*Terugverdientijd!$C$16</f>
        <v>0</v>
      </c>
      <c r="D7" s="74">
        <f>C7*(1-Terugverdientijd!$C$18)</f>
        <v>0</v>
      </c>
      <c r="E7" s="60">
        <f>IF(A7&gt;Terugverdientijd!$C$17,0,PMT(Terugverdientijd!$C$16,Terugverdientijd!$C$17,-(Terugverdientijd!$C$5),0,0)-C7)</f>
        <v>0</v>
      </c>
      <c r="F7" s="61">
        <f aca="true" t="shared" si="4" ref="F7:F34">F6+D7+E7+G6</f>
        <v>1.0098999999999991</v>
      </c>
      <c r="G7" s="74">
        <f>F7*(Terugverdientijd!$C$19-Terugverdientijd!$C$20)</f>
        <v>0</v>
      </c>
      <c r="H7" s="62">
        <f t="shared" si="2"/>
        <v>1.0098999999999991</v>
      </c>
      <c r="I7" s="75">
        <v>0</v>
      </c>
      <c r="J7" s="76">
        <f>K6*(Terugverdientijd!$C$19-Terugverdientijd!$C$20)</f>
        <v>0</v>
      </c>
      <c r="K7" s="77">
        <f aca="true" t="shared" si="5" ref="K7:K34">K6+J7</f>
        <v>1</v>
      </c>
      <c r="L7" s="75">
        <f>L6*(1+Terugverdientijd!$C$21)</f>
        <v>1.0201</v>
      </c>
      <c r="M7" s="78">
        <f>IF(TRUNC((A7-1)/Terugverdientijd!$C$9)&lt;&gt;TRUNC((A6-1)/Terugverdientijd!$C$9),L7,0)</f>
        <v>1.0201</v>
      </c>
      <c r="N7" s="78">
        <f>(M7+O6)*(Terugverdientijd!$C$19-Terugverdientijd!$C$20)</f>
        <v>0</v>
      </c>
      <c r="O7" s="79">
        <f aca="true" t="shared" si="6" ref="O7:O34">M7+N7+O6</f>
        <v>2.0301</v>
      </c>
      <c r="P7" s="80">
        <f>Terugverdientijd!$C$6*(1-(A6*Terugverdientijd!$C$7))</f>
        <v>0.98</v>
      </c>
      <c r="Q7" s="74">
        <f>Q6+R6+(P7*(Terugverdientijd!$C$12*(1+Terugverdientijd!$C$13)^Berekening!A6))</f>
        <v>2.9995979999999998</v>
      </c>
      <c r="R7" s="74">
        <f>Q7*(Terugverdientijd!$C$19-Terugverdientijd!$C$20)</f>
        <v>0</v>
      </c>
      <c r="S7" s="81">
        <f t="shared" si="3"/>
        <v>2.9995979999999998</v>
      </c>
      <c r="T7" s="82">
        <f t="shared" si="0"/>
        <v>3.039999999999999</v>
      </c>
      <c r="U7" s="83">
        <f t="shared" si="1"/>
        <v>3.0301</v>
      </c>
      <c r="V7" s="84">
        <f aca="true" t="shared" si="7" ref="V7:V34">S7</f>
        <v>2.9995979999999998</v>
      </c>
    </row>
    <row r="8" spans="1:22" ht="12.75">
      <c r="A8" s="72">
        <v>4</v>
      </c>
      <c r="B8" s="73">
        <f>IF(A8&gt;Terugverdientijd!$C$17,0,B7-E7)</f>
        <v>0</v>
      </c>
      <c r="C8" s="60">
        <f>B8*Terugverdientijd!$C$16</f>
        <v>0</v>
      </c>
      <c r="D8" s="74">
        <f>C8*(1-Terugverdientijd!$C$18)</f>
        <v>0</v>
      </c>
      <c r="E8" s="60">
        <f>IF(A8&gt;Terugverdientijd!$C$17,0,PMT(Terugverdientijd!$C$16,Terugverdientijd!$C$17,-(Terugverdientijd!$C$5),0,0)-C8)</f>
        <v>0</v>
      </c>
      <c r="F8" s="61">
        <f t="shared" si="4"/>
        <v>1.0098999999999991</v>
      </c>
      <c r="G8" s="74">
        <f>F8*(Terugverdientijd!$C$19-Terugverdientijd!$C$20)</f>
        <v>0</v>
      </c>
      <c r="H8" s="62">
        <f t="shared" si="2"/>
        <v>1.0098999999999991</v>
      </c>
      <c r="I8" s="75">
        <v>0</v>
      </c>
      <c r="J8" s="76">
        <f>K7*(Terugverdientijd!$C$19-Terugverdientijd!$C$20)</f>
        <v>0</v>
      </c>
      <c r="K8" s="77">
        <f t="shared" si="5"/>
        <v>1</v>
      </c>
      <c r="L8" s="75">
        <f>L7*(1+Terugverdientijd!$C$21)</f>
        <v>1.030301</v>
      </c>
      <c r="M8" s="78">
        <f>IF(TRUNC((A8-1)/Terugverdientijd!$C$9)&lt;&gt;TRUNC((A7-1)/Terugverdientijd!$C$9),L8,0)</f>
        <v>1.030301</v>
      </c>
      <c r="N8" s="78">
        <f>(M8+O7)*(Terugverdientijd!$C$19-Terugverdientijd!$C$20)</f>
        <v>0</v>
      </c>
      <c r="O8" s="79">
        <f t="shared" si="6"/>
        <v>3.0604009999999997</v>
      </c>
      <c r="P8" s="80">
        <f>Terugverdientijd!$C$6*(1-(A7*Terugverdientijd!$C$7))</f>
        <v>0.97</v>
      </c>
      <c r="Q8" s="74">
        <f>Q7+R7+(P8*(Terugverdientijd!$C$12*(1+Terugverdientijd!$C$13)^Berekening!A7))</f>
        <v>3.99898997</v>
      </c>
      <c r="R8" s="74">
        <f>Q8*(Terugverdientijd!$C$19-Terugverdientijd!$C$20)</f>
        <v>0</v>
      </c>
      <c r="S8" s="81">
        <f t="shared" si="3"/>
        <v>3.99898997</v>
      </c>
      <c r="T8" s="82">
        <f t="shared" si="0"/>
        <v>4.070300999999999</v>
      </c>
      <c r="U8" s="83">
        <f t="shared" si="1"/>
        <v>4.060401</v>
      </c>
      <c r="V8" s="84">
        <f t="shared" si="7"/>
        <v>3.99898997</v>
      </c>
    </row>
    <row r="9" spans="1:22" ht="12.75">
      <c r="A9" s="72">
        <v>5</v>
      </c>
      <c r="B9" s="73">
        <f>IF(A9&gt;Terugverdientijd!$C$17,0,B8-E8)</f>
        <v>0</v>
      </c>
      <c r="C9" s="60">
        <f>B9*Terugverdientijd!$C$16</f>
        <v>0</v>
      </c>
      <c r="D9" s="74">
        <f>C9*(1-Terugverdientijd!$C$18)</f>
        <v>0</v>
      </c>
      <c r="E9" s="60">
        <f>IF(A9&gt;Terugverdientijd!$C$17,0,PMT(Terugverdientijd!$C$16,Terugverdientijd!$C$17,-(Terugverdientijd!$C$5),0,0)-C9)</f>
        <v>0</v>
      </c>
      <c r="F9" s="61">
        <f t="shared" si="4"/>
        <v>1.0098999999999991</v>
      </c>
      <c r="G9" s="74">
        <f>F9*(Terugverdientijd!$C$19-Terugverdientijd!$C$20)</f>
        <v>0</v>
      </c>
      <c r="H9" s="62">
        <f t="shared" si="2"/>
        <v>1.0098999999999991</v>
      </c>
      <c r="I9" s="75">
        <v>0</v>
      </c>
      <c r="J9" s="76">
        <f>K8*(Terugverdientijd!$C$19-Terugverdientijd!$C$20)</f>
        <v>0</v>
      </c>
      <c r="K9" s="77">
        <f t="shared" si="5"/>
        <v>1</v>
      </c>
      <c r="L9" s="75">
        <f>L8*(1+Terugverdientijd!$C$21)</f>
        <v>1.04060401</v>
      </c>
      <c r="M9" s="78">
        <f>IF(TRUNC((A9-1)/Terugverdientijd!$C$9)&lt;&gt;TRUNC((A8-1)/Terugverdientijd!$C$9),L9,0)</f>
        <v>1.04060401</v>
      </c>
      <c r="N9" s="78">
        <f>(M9+O8)*(Terugverdientijd!$C$19-Terugverdientijd!$C$20)</f>
        <v>0</v>
      </c>
      <c r="O9" s="79">
        <f t="shared" si="6"/>
        <v>4.10100501</v>
      </c>
      <c r="P9" s="80">
        <f>Terugverdientijd!$C$6*(1-(A8*Terugverdientijd!$C$7))</f>
        <v>0.96</v>
      </c>
      <c r="Q9" s="74">
        <f>Q8+R8+(P9*(Terugverdientijd!$C$12*(1+Terugverdientijd!$C$13)^Berekening!A8))</f>
        <v>4.9979698196</v>
      </c>
      <c r="R9" s="74">
        <f>Q9*(Terugverdientijd!$C$19-Terugverdientijd!$C$20)</f>
        <v>0</v>
      </c>
      <c r="S9" s="81">
        <f t="shared" si="3"/>
        <v>4.9979698196</v>
      </c>
      <c r="T9" s="82">
        <f t="shared" si="0"/>
        <v>5.110905009999999</v>
      </c>
      <c r="U9" s="83">
        <f t="shared" si="1"/>
        <v>5.10100501</v>
      </c>
      <c r="V9" s="84">
        <f t="shared" si="7"/>
        <v>4.9979698196</v>
      </c>
    </row>
    <row r="10" spans="1:22" ht="12.75">
      <c r="A10" s="72">
        <v>6</v>
      </c>
      <c r="B10" s="73">
        <f>IF(A10&gt;Terugverdientijd!$C$17,0,B9-E9)</f>
        <v>0</v>
      </c>
      <c r="C10" s="60">
        <f>B10*Terugverdientijd!$C$16</f>
        <v>0</v>
      </c>
      <c r="D10" s="74">
        <f>C10*(1-Terugverdientijd!$C$18)</f>
        <v>0</v>
      </c>
      <c r="E10" s="60">
        <f>IF(A10&gt;Terugverdientijd!$C$17,0,PMT(Terugverdientijd!$C$16,Terugverdientijd!$C$17,-(Terugverdientijd!$C$5),0,0)-C10)</f>
        <v>0</v>
      </c>
      <c r="F10" s="61">
        <f t="shared" si="4"/>
        <v>1.0098999999999991</v>
      </c>
      <c r="G10" s="74">
        <f>F10*(Terugverdientijd!$C$19-Terugverdientijd!$C$20)</f>
        <v>0</v>
      </c>
      <c r="H10" s="62">
        <f t="shared" si="2"/>
        <v>1.0098999999999991</v>
      </c>
      <c r="I10" s="75">
        <v>0</v>
      </c>
      <c r="J10" s="76">
        <f>K9*(Terugverdientijd!$C$19-Terugverdientijd!$C$20)</f>
        <v>0</v>
      </c>
      <c r="K10" s="77">
        <f t="shared" si="5"/>
        <v>1</v>
      </c>
      <c r="L10" s="75">
        <f>L9*(1+Terugverdientijd!$C$21)</f>
        <v>1.0510100501</v>
      </c>
      <c r="M10" s="78">
        <f>IF(TRUNC((A10-1)/Terugverdientijd!$C$9)&lt;&gt;TRUNC((A9-1)/Terugverdientijd!$C$9),L10,0)</f>
        <v>1.0510100501</v>
      </c>
      <c r="N10" s="78">
        <f>(M10+O9)*(Terugverdientijd!$C$19-Terugverdientijd!$C$20)</f>
        <v>0</v>
      </c>
      <c r="O10" s="79">
        <f t="shared" si="6"/>
        <v>5.1520150601</v>
      </c>
      <c r="P10" s="80">
        <f>Terugverdientijd!$C$6*(1-(A9*Terugverdientijd!$C$7))</f>
        <v>0.95</v>
      </c>
      <c r="Q10" s="74">
        <f>Q9+R9+(P10*(Terugverdientijd!$C$12*(1+Terugverdientijd!$C$13)^Berekening!A9))</f>
        <v>5.996429367195</v>
      </c>
      <c r="R10" s="74">
        <f>Q10*(Terugverdientijd!$C$19-Terugverdientijd!$C$20)</f>
        <v>0</v>
      </c>
      <c r="S10" s="81">
        <f t="shared" si="3"/>
        <v>5.996429367195</v>
      </c>
      <c r="T10" s="82">
        <f t="shared" si="0"/>
        <v>6.161915060099999</v>
      </c>
      <c r="U10" s="83">
        <f t="shared" si="1"/>
        <v>6.1520150601</v>
      </c>
      <c r="V10" s="84">
        <f t="shared" si="7"/>
        <v>5.996429367195</v>
      </c>
    </row>
    <row r="11" spans="1:22" ht="12.75">
      <c r="A11" s="72">
        <v>7</v>
      </c>
      <c r="B11" s="73">
        <f>IF(A11&gt;Terugverdientijd!$C$17,0,B10-E10)</f>
        <v>0</v>
      </c>
      <c r="C11" s="60">
        <f>B11*Terugverdientijd!$C$16</f>
        <v>0</v>
      </c>
      <c r="D11" s="74">
        <f>C11*(1-Terugverdientijd!$C$18)</f>
        <v>0</v>
      </c>
      <c r="E11" s="60">
        <f>IF(A11&gt;Terugverdientijd!$C$17,0,PMT(Terugverdientijd!$C$16,Terugverdientijd!$C$17,-(Terugverdientijd!$C$5),0,0)-C11)</f>
        <v>0</v>
      </c>
      <c r="F11" s="61">
        <f t="shared" si="4"/>
        <v>1.0098999999999991</v>
      </c>
      <c r="G11" s="74">
        <f>F11*(Terugverdientijd!$C$19-Terugverdientijd!$C$20)</f>
        <v>0</v>
      </c>
      <c r="H11" s="62">
        <f t="shared" si="2"/>
        <v>1.0098999999999991</v>
      </c>
      <c r="I11" s="75">
        <v>0</v>
      </c>
      <c r="J11" s="76">
        <f>K10*(Terugverdientijd!$C$19-Terugverdientijd!$C$20)</f>
        <v>0</v>
      </c>
      <c r="K11" s="77">
        <f t="shared" si="5"/>
        <v>1</v>
      </c>
      <c r="L11" s="75">
        <f>L10*(1+Terugverdientijd!$C$21)</f>
        <v>1.061520150601</v>
      </c>
      <c r="M11" s="78">
        <f>IF(TRUNC((A11-1)/Terugverdientijd!$C$9)&lt;&gt;TRUNC((A10-1)/Terugverdientijd!$C$9),L11,0)</f>
        <v>1.061520150601</v>
      </c>
      <c r="N11" s="78">
        <f>(M11+O10)*(Terugverdientijd!$C$19-Terugverdientijd!$C$20)</f>
        <v>0</v>
      </c>
      <c r="O11" s="79">
        <f t="shared" si="6"/>
        <v>6.213535210701</v>
      </c>
      <c r="P11" s="80">
        <f>Terugverdientijd!$C$6*(1-(A10*Terugverdientijd!$C$7))</f>
        <v>0.94</v>
      </c>
      <c r="Q11" s="74">
        <f>Q10+R10+(P11*(Terugverdientijd!$C$12*(1+Terugverdientijd!$C$13)^Berekening!A10))</f>
        <v>6.99425830875994</v>
      </c>
      <c r="R11" s="74">
        <f>Q11*(Terugverdientijd!$C$19-Terugverdientijd!$C$20)</f>
        <v>0</v>
      </c>
      <c r="S11" s="81">
        <f t="shared" si="3"/>
        <v>6.99425830875994</v>
      </c>
      <c r="T11" s="82">
        <f t="shared" si="0"/>
        <v>7.223435210700999</v>
      </c>
      <c r="U11" s="83">
        <f t="shared" si="1"/>
        <v>7.213535210701</v>
      </c>
      <c r="V11" s="84">
        <f t="shared" si="7"/>
        <v>6.99425830875994</v>
      </c>
    </row>
    <row r="12" spans="1:22" ht="12.75">
      <c r="A12" s="72">
        <v>8</v>
      </c>
      <c r="B12" s="73">
        <f>IF(A12&gt;Terugverdientijd!$C$17,0,B11-E11)</f>
        <v>0</v>
      </c>
      <c r="C12" s="60">
        <f>B12*Terugverdientijd!$C$16</f>
        <v>0</v>
      </c>
      <c r="D12" s="74">
        <f>C12*(1-Terugverdientijd!$C$18)</f>
        <v>0</v>
      </c>
      <c r="E12" s="60">
        <f>IF(A12&gt;Terugverdientijd!$C$17,0,PMT(Terugverdientijd!$C$16,Terugverdientijd!$C$17,-(Terugverdientijd!$C$5),0,0)-C12)</f>
        <v>0</v>
      </c>
      <c r="F12" s="61">
        <f t="shared" si="4"/>
        <v>1.0098999999999991</v>
      </c>
      <c r="G12" s="74">
        <f>F12*(Terugverdientijd!$C$19-Terugverdientijd!$C$20)</f>
        <v>0</v>
      </c>
      <c r="H12" s="62">
        <f t="shared" si="2"/>
        <v>1.0098999999999991</v>
      </c>
      <c r="I12" s="75">
        <v>0</v>
      </c>
      <c r="J12" s="76">
        <f>K11*(Terugverdientijd!$C$19-Terugverdientijd!$C$20)</f>
        <v>0</v>
      </c>
      <c r="K12" s="77">
        <f t="shared" si="5"/>
        <v>1</v>
      </c>
      <c r="L12" s="75">
        <f>L11*(1+Terugverdientijd!$C$21)</f>
        <v>1.0721353521070098</v>
      </c>
      <c r="M12" s="78">
        <f>IF(TRUNC((A12-1)/Terugverdientijd!$C$9)&lt;&gt;TRUNC((A11-1)/Terugverdientijd!$C$9),L12,0)</f>
        <v>1.0721353521070098</v>
      </c>
      <c r="N12" s="78">
        <f>(M12+O11)*(Terugverdientijd!$C$19-Terugverdientijd!$C$20)</f>
        <v>0</v>
      </c>
      <c r="O12" s="79">
        <f t="shared" si="6"/>
        <v>7.28567056280801</v>
      </c>
      <c r="P12" s="80">
        <f>Terugverdientijd!$C$6*(1-(A11*Terugverdientijd!$C$7))</f>
        <v>0.9299999999999999</v>
      </c>
      <c r="Q12" s="74">
        <f>Q11+R11+(P12*(Terugverdientijd!$C$12*(1+Terugverdientijd!$C$13)^Berekening!A11))</f>
        <v>7.991344186219459</v>
      </c>
      <c r="R12" s="74">
        <f>Q12*(Terugverdientijd!$C$19-Terugverdientijd!$C$20)</f>
        <v>0</v>
      </c>
      <c r="S12" s="81">
        <f t="shared" si="3"/>
        <v>7.991344186219459</v>
      </c>
      <c r="T12" s="82">
        <f t="shared" si="0"/>
        <v>8.29557056280801</v>
      </c>
      <c r="U12" s="83">
        <f t="shared" si="1"/>
        <v>8.28567056280801</v>
      </c>
      <c r="V12" s="84">
        <f t="shared" si="7"/>
        <v>7.991344186219459</v>
      </c>
    </row>
    <row r="13" spans="1:22" ht="12.75">
      <c r="A13" s="72">
        <v>9</v>
      </c>
      <c r="B13" s="73">
        <f>IF(A13&gt;Terugverdientijd!$C$17,0,B12-E12)</f>
        <v>0</v>
      </c>
      <c r="C13" s="60">
        <f>B13*Terugverdientijd!$C$16</f>
        <v>0</v>
      </c>
      <c r="D13" s="74">
        <f>C13*(1-Terugverdientijd!$C$18)</f>
        <v>0</v>
      </c>
      <c r="E13" s="60">
        <f>IF(A13&gt;Terugverdientijd!$C$17,0,PMT(Terugverdientijd!$C$16,Terugverdientijd!$C$17,-(Terugverdientijd!$C$5),0,0)-C13)</f>
        <v>0</v>
      </c>
      <c r="F13" s="61">
        <f t="shared" si="4"/>
        <v>1.0098999999999991</v>
      </c>
      <c r="G13" s="74">
        <f>F13*(Terugverdientijd!$C$19-Terugverdientijd!$C$20)</f>
        <v>0</v>
      </c>
      <c r="H13" s="62">
        <f t="shared" si="2"/>
        <v>1.0098999999999991</v>
      </c>
      <c r="I13" s="75">
        <v>0</v>
      </c>
      <c r="J13" s="76">
        <f>K12*(Terugverdientijd!$C$19-Terugverdientijd!$C$20)</f>
        <v>0</v>
      </c>
      <c r="K13" s="77">
        <f t="shared" si="5"/>
        <v>1</v>
      </c>
      <c r="L13" s="75">
        <f>L12*(1+Terugverdientijd!$C$21)</f>
        <v>1.08285670562808</v>
      </c>
      <c r="M13" s="78">
        <f>IF(TRUNC((A13-1)/Terugverdientijd!$C$9)&lt;&gt;TRUNC((A12-1)/Terugverdientijd!$C$9),L13,0)</f>
        <v>1.08285670562808</v>
      </c>
      <c r="N13" s="78">
        <f>(M13+O12)*(Terugverdientijd!$C$19-Terugverdientijd!$C$20)</f>
        <v>0</v>
      </c>
      <c r="O13" s="79">
        <f t="shared" si="6"/>
        <v>8.36852726843609</v>
      </c>
      <c r="P13" s="80">
        <f>Terugverdientijd!$C$6*(1-(A12*Terugverdientijd!$C$7))</f>
        <v>0.92</v>
      </c>
      <c r="Q13" s="74">
        <f>Q12+R12+(P13*(Terugverdientijd!$C$12*(1+Terugverdientijd!$C$13)^Berekening!A12))</f>
        <v>8.987572355397294</v>
      </c>
      <c r="R13" s="74">
        <f>Q13*(Terugverdientijd!$C$19-Terugverdientijd!$C$20)</f>
        <v>0</v>
      </c>
      <c r="S13" s="81">
        <f t="shared" si="3"/>
        <v>8.987572355397294</v>
      </c>
      <c r="T13" s="82">
        <f t="shared" si="0"/>
        <v>9.378427268436088</v>
      </c>
      <c r="U13" s="83">
        <f t="shared" si="1"/>
        <v>9.36852726843609</v>
      </c>
      <c r="V13" s="84">
        <f t="shared" si="7"/>
        <v>8.987572355397294</v>
      </c>
    </row>
    <row r="14" spans="1:22" ht="12.75">
      <c r="A14" s="72">
        <v>10</v>
      </c>
      <c r="B14" s="73">
        <f>IF(A14&gt;Terugverdientijd!$C$17,0,B13-E13)</f>
        <v>0</v>
      </c>
      <c r="C14" s="60">
        <f>B14*Terugverdientijd!$C$16</f>
        <v>0</v>
      </c>
      <c r="D14" s="74">
        <f>C14*(1-Terugverdientijd!$C$18)</f>
        <v>0</v>
      </c>
      <c r="E14" s="60">
        <f>IF(A14&gt;Terugverdientijd!$C$17,0,PMT(Terugverdientijd!$C$16,Terugverdientijd!$C$17,-(Terugverdientijd!$C$5),0,0)-C14)</f>
        <v>0</v>
      </c>
      <c r="F14" s="61">
        <f t="shared" si="4"/>
        <v>1.0098999999999991</v>
      </c>
      <c r="G14" s="74">
        <f>F14*(Terugverdientijd!$C$19-Terugverdientijd!$C$20)</f>
        <v>0</v>
      </c>
      <c r="H14" s="62">
        <f t="shared" si="2"/>
        <v>1.0098999999999991</v>
      </c>
      <c r="I14" s="75">
        <v>0</v>
      </c>
      <c r="J14" s="76">
        <f>K13*(Terugverdientijd!$C$19-Terugverdientijd!$C$20)</f>
        <v>0</v>
      </c>
      <c r="K14" s="77">
        <f t="shared" si="5"/>
        <v>1</v>
      </c>
      <c r="L14" s="75">
        <f>L13*(1+Terugverdientijd!$C$21)</f>
        <v>1.0936852726843609</v>
      </c>
      <c r="M14" s="78">
        <f>IF(TRUNC((A14-1)/Terugverdientijd!$C$9)&lt;&gt;TRUNC((A13-1)/Terugverdientijd!$C$9),L14,0)</f>
        <v>1.0936852726843609</v>
      </c>
      <c r="N14" s="78">
        <f>(M14+O13)*(Terugverdientijd!$C$19-Terugverdientijd!$C$20)</f>
        <v>0</v>
      </c>
      <c r="O14" s="79">
        <f t="shared" si="6"/>
        <v>9.46221254112045</v>
      </c>
      <c r="P14" s="80">
        <f>Terugverdientijd!$C$6*(1-(A13*Terugverdientijd!$C$7))</f>
        <v>0.91</v>
      </c>
      <c r="Q14" s="74">
        <f>Q13+R13+(P14*(Terugverdientijd!$C$12*(1+Terugverdientijd!$C$13)^Berekening!A13))</f>
        <v>9.982825953540063</v>
      </c>
      <c r="R14" s="74">
        <f>Q14*(Terugverdientijd!$C$19-Terugverdientijd!$C$20)</f>
        <v>0</v>
      </c>
      <c r="S14" s="81">
        <f t="shared" si="3"/>
        <v>9.982825953540063</v>
      </c>
      <c r="T14" s="82">
        <f t="shared" si="0"/>
        <v>10.472112541120449</v>
      </c>
      <c r="U14" s="83">
        <f t="shared" si="1"/>
        <v>10.46221254112045</v>
      </c>
      <c r="V14" s="84">
        <f t="shared" si="7"/>
        <v>9.982825953540063</v>
      </c>
    </row>
    <row r="15" spans="1:22" ht="12.75">
      <c r="A15" s="72">
        <v>11</v>
      </c>
      <c r="B15" s="73">
        <f>IF(A15&gt;Terugverdientijd!$C$17,0,B14-E14)</f>
        <v>0</v>
      </c>
      <c r="C15" s="60">
        <f>B15*Terugverdientijd!$C$16</f>
        <v>0</v>
      </c>
      <c r="D15" s="74">
        <f>C15*(1-Terugverdientijd!$C$18)</f>
        <v>0</v>
      </c>
      <c r="E15" s="60">
        <f>IF(A15&gt;Terugverdientijd!$C$17,0,PMT(Terugverdientijd!$C$16,Terugverdientijd!$C$17,-(Terugverdientijd!$C$5),0,0)-C15)</f>
        <v>0</v>
      </c>
      <c r="F15" s="61">
        <f t="shared" si="4"/>
        <v>1.0098999999999991</v>
      </c>
      <c r="G15" s="74">
        <f>F15*(Terugverdientijd!$C$19-Terugverdientijd!$C$20)</f>
        <v>0</v>
      </c>
      <c r="H15" s="62">
        <f t="shared" si="2"/>
        <v>1.0098999999999991</v>
      </c>
      <c r="I15" s="75">
        <v>0</v>
      </c>
      <c r="J15" s="76">
        <f>K14*(Terugverdientijd!$C$19-Terugverdientijd!$C$20)</f>
        <v>0</v>
      </c>
      <c r="K15" s="77">
        <f t="shared" si="5"/>
        <v>1</v>
      </c>
      <c r="L15" s="75">
        <f>L14*(1+Terugverdientijd!$C$21)</f>
        <v>1.1046221254112045</v>
      </c>
      <c r="M15" s="78">
        <f>IF(TRUNC((A15-1)/Terugverdientijd!$C$9)&lt;&gt;TRUNC((A14-1)/Terugverdientijd!$C$9),L15,0)</f>
        <v>1.1046221254112045</v>
      </c>
      <c r="N15" s="78">
        <f>(M15+O14)*(Terugverdientijd!$C$19-Terugverdientijd!$C$20)</f>
        <v>0</v>
      </c>
      <c r="O15" s="79">
        <f t="shared" si="6"/>
        <v>10.566834666531655</v>
      </c>
      <c r="P15" s="80">
        <f>Terugverdientijd!$C$6*(1-(A14*Terugverdientijd!$C$7))</f>
        <v>0.9</v>
      </c>
      <c r="Q15" s="74">
        <f>Q14+R14+(P15*(Terugverdientijd!$C$12*(1+Terugverdientijd!$C$13)^Berekening!A14))</f>
        <v>10.976985866410148</v>
      </c>
      <c r="R15" s="74">
        <f>Q15*(Terugverdientijd!$C$19-Terugverdientijd!$C$20)</f>
        <v>0</v>
      </c>
      <c r="S15" s="81">
        <f t="shared" si="3"/>
        <v>10.976985866410148</v>
      </c>
      <c r="T15" s="82">
        <f t="shared" si="0"/>
        <v>11.576734666531653</v>
      </c>
      <c r="U15" s="83">
        <f t="shared" si="1"/>
        <v>11.566834666531655</v>
      </c>
      <c r="V15" s="84">
        <f t="shared" si="7"/>
        <v>10.976985866410148</v>
      </c>
    </row>
    <row r="16" spans="1:22" ht="12.75">
      <c r="A16" s="72">
        <v>12</v>
      </c>
      <c r="B16" s="73">
        <f>IF(A16&gt;Terugverdientijd!$C$17,0,B15-E15)</f>
        <v>0</v>
      </c>
      <c r="C16" s="60">
        <f>B16*Terugverdientijd!$C$16</f>
        <v>0</v>
      </c>
      <c r="D16" s="74">
        <f>C16*(1-Terugverdientijd!$C$18)</f>
        <v>0</v>
      </c>
      <c r="E16" s="60">
        <f>IF(A16&gt;Terugverdientijd!$C$17,0,PMT(Terugverdientijd!$C$16,Terugverdientijd!$C$17,-(Terugverdientijd!$C$5),0,0)-C16)</f>
        <v>0</v>
      </c>
      <c r="F16" s="61">
        <f t="shared" si="4"/>
        <v>1.0098999999999991</v>
      </c>
      <c r="G16" s="74">
        <f>F16*(Terugverdientijd!$C$19-Terugverdientijd!$C$20)</f>
        <v>0</v>
      </c>
      <c r="H16" s="62">
        <f t="shared" si="2"/>
        <v>1.0098999999999991</v>
      </c>
      <c r="I16" s="75">
        <v>0</v>
      </c>
      <c r="J16" s="76">
        <f>K15*(Terugverdientijd!$C$19-Terugverdientijd!$C$20)</f>
        <v>0</v>
      </c>
      <c r="K16" s="77">
        <f t="shared" si="5"/>
        <v>1</v>
      </c>
      <c r="L16" s="75">
        <f>L15*(1+Terugverdientijd!$C$21)</f>
        <v>1.1156683466653166</v>
      </c>
      <c r="M16" s="78">
        <f>IF(TRUNC((A16-1)/Terugverdientijd!$C$9)&lt;&gt;TRUNC((A15-1)/Terugverdientijd!$C$9),L16,0)</f>
        <v>1.1156683466653166</v>
      </c>
      <c r="N16" s="78">
        <f>(M16+O15)*(Terugverdientijd!$C$19-Terugverdientijd!$C$20)</f>
        <v>0</v>
      </c>
      <c r="O16" s="79">
        <f t="shared" si="6"/>
        <v>11.682503013196971</v>
      </c>
      <c r="P16" s="80">
        <f>Terugverdientijd!$C$6*(1-(A15*Terugverdientijd!$C$7))</f>
        <v>0.89</v>
      </c>
      <c r="Q16" s="74">
        <f>Q15+R15+(P16*(Terugverdientijd!$C$12*(1+Terugverdientijd!$C$13)^Berekening!A15))</f>
        <v>11.96993069494228</v>
      </c>
      <c r="R16" s="74">
        <f>Q16*(Terugverdientijd!$C$19-Terugverdientijd!$C$20)</f>
        <v>0</v>
      </c>
      <c r="S16" s="81">
        <f t="shared" si="3"/>
        <v>11.96993069494228</v>
      </c>
      <c r="T16" s="82">
        <f t="shared" si="0"/>
        <v>12.69240301319697</v>
      </c>
      <c r="U16" s="83">
        <f t="shared" si="1"/>
        <v>12.682503013196971</v>
      </c>
      <c r="V16" s="84">
        <f t="shared" si="7"/>
        <v>11.96993069494228</v>
      </c>
    </row>
    <row r="17" spans="1:22" ht="12.75">
      <c r="A17" s="72">
        <v>13</v>
      </c>
      <c r="B17" s="73">
        <f>IF(A17&gt;Terugverdientijd!$C$17,0,B16-E16)</f>
        <v>0</v>
      </c>
      <c r="C17" s="60">
        <f>B17*Terugverdientijd!$C$16</f>
        <v>0</v>
      </c>
      <c r="D17" s="74">
        <f>C17*(1-Terugverdientijd!$C$18)</f>
        <v>0</v>
      </c>
      <c r="E17" s="60">
        <f>IF(A17&gt;Terugverdientijd!$C$17,0,PMT(Terugverdientijd!$C$16,Terugverdientijd!$C$17,-(Terugverdientijd!$C$5),0,0)-C17)</f>
        <v>0</v>
      </c>
      <c r="F17" s="61">
        <f t="shared" si="4"/>
        <v>1.0098999999999991</v>
      </c>
      <c r="G17" s="74">
        <f>F17*(Terugverdientijd!$C$19-Terugverdientijd!$C$20)</f>
        <v>0</v>
      </c>
      <c r="H17" s="62">
        <f t="shared" si="2"/>
        <v>1.0098999999999991</v>
      </c>
      <c r="I17" s="75">
        <v>0</v>
      </c>
      <c r="J17" s="76">
        <f>K16*(Terugverdientijd!$C$19-Terugverdientijd!$C$20)</f>
        <v>0</v>
      </c>
      <c r="K17" s="77">
        <f t="shared" si="5"/>
        <v>1</v>
      </c>
      <c r="L17" s="75">
        <f>L16*(1+Terugverdientijd!$C$21)</f>
        <v>1.1268250301319698</v>
      </c>
      <c r="M17" s="78">
        <f>IF(TRUNC((A17-1)/Terugverdientijd!$C$9)&lt;&gt;TRUNC((A16-1)/Terugverdientijd!$C$9),L17,0)</f>
        <v>1.1268250301319698</v>
      </c>
      <c r="N17" s="78">
        <f>(M17+O16)*(Terugverdientijd!$C$19-Terugverdientijd!$C$20)</f>
        <v>0</v>
      </c>
      <c r="O17" s="79">
        <f t="shared" si="6"/>
        <v>12.809328043328941</v>
      </c>
      <c r="P17" s="80">
        <f>Terugverdientijd!$C$6*(1-(A16*Terugverdientijd!$C$7))</f>
        <v>0.88</v>
      </c>
      <c r="Q17" s="74">
        <f>Q16+R16+(P17*(Terugverdientijd!$C$12*(1+Terugverdientijd!$C$13)^Berekening!A16))</f>
        <v>12.961536721458414</v>
      </c>
      <c r="R17" s="74">
        <f>Q17*(Terugverdientijd!$C$19-Terugverdientijd!$C$20)</f>
        <v>0</v>
      </c>
      <c r="S17" s="81">
        <f t="shared" si="3"/>
        <v>12.961536721458414</v>
      </c>
      <c r="T17" s="82">
        <f t="shared" si="0"/>
        <v>13.819228043328941</v>
      </c>
      <c r="U17" s="83">
        <f t="shared" si="1"/>
        <v>13.809328043328941</v>
      </c>
      <c r="V17" s="84">
        <f t="shared" si="7"/>
        <v>12.961536721458414</v>
      </c>
    </row>
    <row r="18" spans="1:22" ht="12.75">
      <c r="A18" s="72">
        <v>14</v>
      </c>
      <c r="B18" s="73">
        <f>IF(A18&gt;Terugverdientijd!$C$17,0,B17-E17)</f>
        <v>0</v>
      </c>
      <c r="C18" s="60">
        <f>B18*Terugverdientijd!$C$16</f>
        <v>0</v>
      </c>
      <c r="D18" s="74">
        <f>C18*(1-Terugverdientijd!$C$18)</f>
        <v>0</v>
      </c>
      <c r="E18" s="60">
        <f>IF(A18&gt;Terugverdientijd!$C$17,0,PMT(Terugverdientijd!$C$16,Terugverdientijd!$C$17,-(Terugverdientijd!$C$5),0,0)-C18)</f>
        <v>0</v>
      </c>
      <c r="F18" s="61">
        <f t="shared" si="4"/>
        <v>1.0098999999999991</v>
      </c>
      <c r="G18" s="74">
        <f>F18*(Terugverdientijd!$C$19-Terugverdientijd!$C$20)</f>
        <v>0</v>
      </c>
      <c r="H18" s="62">
        <f t="shared" si="2"/>
        <v>1.0098999999999991</v>
      </c>
      <c r="I18" s="75">
        <v>0</v>
      </c>
      <c r="J18" s="76">
        <f>K17*(Terugverdientijd!$C$19-Terugverdientijd!$C$20)</f>
        <v>0</v>
      </c>
      <c r="K18" s="77">
        <f t="shared" si="5"/>
        <v>1</v>
      </c>
      <c r="L18" s="75">
        <f>L17*(1+Terugverdientijd!$C$21)</f>
        <v>1.1380932804332895</v>
      </c>
      <c r="M18" s="78">
        <f>IF(TRUNC((A18-1)/Terugverdientijd!$C$9)&lt;&gt;TRUNC((A17-1)/Terugverdientijd!$C$9),L18,0)</f>
        <v>1.1380932804332895</v>
      </c>
      <c r="N18" s="78">
        <f>(M18+O17)*(Terugverdientijd!$C$19-Terugverdientijd!$C$20)</f>
        <v>0</v>
      </c>
      <c r="O18" s="79">
        <f t="shared" si="6"/>
        <v>13.947421323762232</v>
      </c>
      <c r="P18" s="80">
        <f>Terugverdientijd!$C$6*(1-(A17*Terugverdientijd!$C$7))</f>
        <v>0.87</v>
      </c>
      <c r="Q18" s="74">
        <f>Q17+R17+(P18*(Terugverdientijd!$C$12*(1+Terugverdientijd!$C$13)^Berekening!A17))</f>
        <v>13.951677875435376</v>
      </c>
      <c r="R18" s="74">
        <f>Q18*(Terugverdientijd!$C$19-Terugverdientijd!$C$20)</f>
        <v>0</v>
      </c>
      <c r="S18" s="81">
        <f t="shared" si="3"/>
        <v>13.951677875435376</v>
      </c>
      <c r="T18" s="82">
        <f t="shared" si="0"/>
        <v>14.95732132376223</v>
      </c>
      <c r="U18" s="83">
        <f t="shared" si="1"/>
        <v>14.947421323762232</v>
      </c>
      <c r="V18" s="84">
        <f t="shared" si="7"/>
        <v>13.951677875435376</v>
      </c>
    </row>
    <row r="19" spans="1:22" ht="12.75">
      <c r="A19" s="72">
        <v>15</v>
      </c>
      <c r="B19" s="73">
        <f>IF(A19&gt;Terugverdientijd!$C$17,0,B18-E18)</f>
        <v>0</v>
      </c>
      <c r="C19" s="60">
        <f>B19*Terugverdientijd!$C$16</f>
        <v>0</v>
      </c>
      <c r="D19" s="74">
        <f>C19*(1-Terugverdientijd!$C$18)</f>
        <v>0</v>
      </c>
      <c r="E19" s="60">
        <f>IF(A19&gt;Terugverdientijd!$C$17,0,PMT(Terugverdientijd!$C$16,Terugverdientijd!$C$17,-(Terugverdientijd!$C$5),0,0)-C19)</f>
        <v>0</v>
      </c>
      <c r="F19" s="61">
        <f t="shared" si="4"/>
        <v>1.0098999999999991</v>
      </c>
      <c r="G19" s="74">
        <f>F19*(Terugverdientijd!$C$19-Terugverdientijd!$C$20)</f>
        <v>0</v>
      </c>
      <c r="H19" s="62">
        <f t="shared" si="2"/>
        <v>1.0098999999999991</v>
      </c>
      <c r="I19" s="75">
        <v>0</v>
      </c>
      <c r="J19" s="76">
        <f>K18*(Terugverdientijd!$C$19-Terugverdientijd!$C$20)</f>
        <v>0</v>
      </c>
      <c r="K19" s="77">
        <f t="shared" si="5"/>
        <v>1</v>
      </c>
      <c r="L19" s="75">
        <f>L18*(1+Terugverdientijd!$C$21)</f>
        <v>1.1494742132376223</v>
      </c>
      <c r="M19" s="78">
        <f>IF(TRUNC((A19-1)/Terugverdientijd!$C$9)&lt;&gt;TRUNC((A18-1)/Terugverdientijd!$C$9),L19,0)</f>
        <v>1.1494742132376223</v>
      </c>
      <c r="N19" s="78">
        <f>(M19+O18)*(Terugverdientijd!$C$19-Terugverdientijd!$C$20)</f>
        <v>0</v>
      </c>
      <c r="O19" s="79">
        <f t="shared" si="6"/>
        <v>15.096895536999854</v>
      </c>
      <c r="P19" s="80">
        <f>Terugverdientijd!$C$6*(1-(A18*Terugverdientijd!$C$7))</f>
        <v>0.86</v>
      </c>
      <c r="Q19" s="74">
        <f>Q18+R18+(P19*(Terugverdientijd!$C$12*(1+Terugverdientijd!$C$13)^Berekening!A18))</f>
        <v>14.94022569881973</v>
      </c>
      <c r="R19" s="74">
        <f>Q19*(Terugverdientijd!$C$19-Terugverdientijd!$C$20)</f>
        <v>0</v>
      </c>
      <c r="S19" s="81">
        <f t="shared" si="3"/>
        <v>14.94022569881973</v>
      </c>
      <c r="T19" s="82">
        <f t="shared" si="0"/>
        <v>16.106795536999854</v>
      </c>
      <c r="U19" s="83">
        <f t="shared" si="1"/>
        <v>16.096895536999853</v>
      </c>
      <c r="V19" s="84">
        <f t="shared" si="7"/>
        <v>14.94022569881973</v>
      </c>
    </row>
    <row r="20" spans="1:22" ht="12.75">
      <c r="A20" s="72">
        <v>16</v>
      </c>
      <c r="B20" s="73">
        <f>IF(A20&gt;Terugverdientijd!$C$17,0,B19-E19)</f>
        <v>0</v>
      </c>
      <c r="C20" s="60">
        <f>B20*Terugverdientijd!$C$16</f>
        <v>0</v>
      </c>
      <c r="D20" s="74">
        <f>C20*(1-Terugverdientijd!$C$18)</f>
        <v>0</v>
      </c>
      <c r="E20" s="60">
        <f>IF(A20&gt;Terugverdientijd!$C$17,0,PMT(Terugverdientijd!$C$16,Terugverdientijd!$C$17,-(Terugverdientijd!$C$5),0,0)-C20)</f>
        <v>0</v>
      </c>
      <c r="F20" s="61">
        <f t="shared" si="4"/>
        <v>1.0098999999999991</v>
      </c>
      <c r="G20" s="74">
        <f>F20*(Terugverdientijd!$C$19-Terugverdientijd!$C$20)</f>
        <v>0</v>
      </c>
      <c r="H20" s="62">
        <f t="shared" si="2"/>
        <v>1.0098999999999991</v>
      </c>
      <c r="I20" s="75">
        <v>0</v>
      </c>
      <c r="J20" s="76">
        <f>K19*(Terugverdientijd!$C$19-Terugverdientijd!$C$20)</f>
        <v>0</v>
      </c>
      <c r="K20" s="77">
        <f t="shared" si="5"/>
        <v>1</v>
      </c>
      <c r="L20" s="75">
        <f>L19*(1+Terugverdientijd!$C$21)</f>
        <v>1.1609689553699987</v>
      </c>
      <c r="M20" s="78">
        <f>IF(TRUNC((A20-1)/Terugverdientijd!$C$9)&lt;&gt;TRUNC((A19-1)/Terugverdientijd!$C$9),L20,0)</f>
        <v>1.1609689553699987</v>
      </c>
      <c r="N20" s="78">
        <f>(M20+O19)*(Terugverdientijd!$C$19-Terugverdientijd!$C$20)</f>
        <v>0</v>
      </c>
      <c r="O20" s="79">
        <f t="shared" si="6"/>
        <v>16.257864492369855</v>
      </c>
      <c r="P20" s="80">
        <f>Terugverdientijd!$C$6*(1-(A19*Terugverdientijd!$C$7))</f>
        <v>0.85</v>
      </c>
      <c r="Q20" s="74">
        <f>Q19+R19+(P20*(Terugverdientijd!$C$12*(1+Terugverdientijd!$C$13)^Berekening!A19))</f>
        <v>15.927049310884229</v>
      </c>
      <c r="R20" s="74">
        <f>Q20*(Terugverdientijd!$C$19-Terugverdientijd!$C$20)</f>
        <v>0</v>
      </c>
      <c r="S20" s="81">
        <f t="shared" si="3"/>
        <v>15.927049310884229</v>
      </c>
      <c r="T20" s="82">
        <f t="shared" si="0"/>
        <v>17.267764492369853</v>
      </c>
      <c r="U20" s="83">
        <f t="shared" si="1"/>
        <v>17.257864492369855</v>
      </c>
      <c r="V20" s="84">
        <f t="shared" si="7"/>
        <v>15.927049310884229</v>
      </c>
    </row>
    <row r="21" spans="1:22" ht="12.75">
      <c r="A21" s="72">
        <v>17</v>
      </c>
      <c r="B21" s="73">
        <f>IF(A21&gt;Terugverdientijd!$C$17,0,B20-E20)</f>
        <v>0</v>
      </c>
      <c r="C21" s="60">
        <f>B21*Terugverdientijd!$C$16</f>
        <v>0</v>
      </c>
      <c r="D21" s="74">
        <f>C21*(1-Terugverdientijd!$C$18)</f>
        <v>0</v>
      </c>
      <c r="E21" s="60">
        <f>IF(A21&gt;Terugverdientijd!$C$17,0,PMT(Terugverdientijd!$C$16,Terugverdientijd!$C$17,-(Terugverdientijd!$C$5),0,0)-C21)</f>
        <v>0</v>
      </c>
      <c r="F21" s="61">
        <f t="shared" si="4"/>
        <v>1.0098999999999991</v>
      </c>
      <c r="G21" s="74">
        <f>F21*(Terugverdientijd!$C$19-Terugverdientijd!$C$20)</f>
        <v>0</v>
      </c>
      <c r="H21" s="62">
        <f t="shared" si="2"/>
        <v>1.0098999999999991</v>
      </c>
      <c r="I21" s="75">
        <v>0</v>
      </c>
      <c r="J21" s="76">
        <f>K20*(Terugverdientijd!$C$19-Terugverdientijd!$C$20)</f>
        <v>0</v>
      </c>
      <c r="K21" s="77">
        <f t="shared" si="5"/>
        <v>1</v>
      </c>
      <c r="L21" s="75">
        <f>L20*(1+Terugverdientijd!$C$21)</f>
        <v>1.1725786449236986</v>
      </c>
      <c r="M21" s="78">
        <f>IF(TRUNC((A21-1)/Terugverdientijd!$C$9)&lt;&gt;TRUNC((A20-1)/Terugverdientijd!$C$9),L21,0)</f>
        <v>1.1725786449236986</v>
      </c>
      <c r="N21" s="78">
        <f>(M21+O20)*(Terugverdientijd!$C$19-Terugverdientijd!$C$20)</f>
        <v>0</v>
      </c>
      <c r="O21" s="79">
        <f t="shared" si="6"/>
        <v>17.430443137293555</v>
      </c>
      <c r="P21" s="80">
        <f>Terugverdientijd!$C$6*(1-(A20*Terugverdientijd!$C$7))</f>
        <v>0.84</v>
      </c>
      <c r="Q21" s="74">
        <f>Q20+R20+(P21*(Terugverdientijd!$C$12*(1+Terugverdientijd!$C$13)^Berekening!A20))</f>
        <v>16.912015372620136</v>
      </c>
      <c r="R21" s="74">
        <f>Q21*(Terugverdientijd!$C$19-Terugverdientijd!$C$20)</f>
        <v>0</v>
      </c>
      <c r="S21" s="81">
        <f t="shared" si="3"/>
        <v>16.912015372620136</v>
      </c>
      <c r="T21" s="82">
        <f t="shared" si="0"/>
        <v>18.440343137293553</v>
      </c>
      <c r="U21" s="83">
        <f t="shared" si="1"/>
        <v>18.430443137293555</v>
      </c>
      <c r="V21" s="84">
        <f t="shared" si="7"/>
        <v>16.912015372620136</v>
      </c>
    </row>
    <row r="22" spans="1:22" ht="12.75">
      <c r="A22" s="72">
        <v>18</v>
      </c>
      <c r="B22" s="73">
        <f>IF(A22&gt;Terugverdientijd!$C$17,0,B21-E21)</f>
        <v>0</v>
      </c>
      <c r="C22" s="60">
        <f>B22*Terugverdientijd!$C$16</f>
        <v>0</v>
      </c>
      <c r="D22" s="74">
        <f>C22*(1-Terugverdientijd!$C$18)</f>
        <v>0</v>
      </c>
      <c r="E22" s="60">
        <f>IF(A22&gt;Terugverdientijd!$C$17,0,PMT(Terugverdientijd!$C$16,Terugverdientijd!$C$17,-(Terugverdientijd!$C$5),0,0)-C22)</f>
        <v>0</v>
      </c>
      <c r="F22" s="61">
        <f t="shared" si="4"/>
        <v>1.0098999999999991</v>
      </c>
      <c r="G22" s="74">
        <f>F22*(Terugverdientijd!$C$19-Terugverdientijd!$C$20)</f>
        <v>0</v>
      </c>
      <c r="H22" s="62">
        <f t="shared" si="2"/>
        <v>1.0098999999999991</v>
      </c>
      <c r="I22" s="75">
        <v>0</v>
      </c>
      <c r="J22" s="76">
        <f>K21*(Terugverdientijd!$C$19-Terugverdientijd!$C$20)</f>
        <v>0</v>
      </c>
      <c r="K22" s="77">
        <f t="shared" si="5"/>
        <v>1</v>
      </c>
      <c r="L22" s="75">
        <f>L21*(1+Terugverdientijd!$C$21)</f>
        <v>1.1843044313729356</v>
      </c>
      <c r="M22" s="78">
        <f>IF(TRUNC((A22-1)/Terugverdientijd!$C$9)&lt;&gt;TRUNC((A21-1)/Terugverdientijd!$C$9),L22,0)</f>
        <v>1.1843044313729356</v>
      </c>
      <c r="N22" s="78">
        <f>(M22+O21)*(Terugverdientijd!$C$19-Terugverdientijd!$C$20)</f>
        <v>0</v>
      </c>
      <c r="O22" s="79">
        <f t="shared" si="6"/>
        <v>18.61474756866649</v>
      </c>
      <c r="P22" s="80">
        <f>Terugverdientijd!$C$6*(1-(A21*Terugverdientijd!$C$7))</f>
        <v>0.83</v>
      </c>
      <c r="Q22" s="74">
        <f>Q21+R21+(P22*(Terugverdientijd!$C$12*(1+Terugverdientijd!$C$13)^Berekening!A21))</f>
        <v>17.894988050659673</v>
      </c>
      <c r="R22" s="74">
        <f>Q22*(Terugverdientijd!$C$19-Terugverdientijd!$C$20)</f>
        <v>0</v>
      </c>
      <c r="S22" s="81">
        <f t="shared" si="3"/>
        <v>17.894988050659673</v>
      </c>
      <c r="T22" s="82">
        <f t="shared" si="0"/>
        <v>19.62464756866649</v>
      </c>
      <c r="U22" s="83">
        <f t="shared" si="1"/>
        <v>19.61474756866649</v>
      </c>
      <c r="V22" s="84">
        <f t="shared" si="7"/>
        <v>17.894988050659673</v>
      </c>
    </row>
    <row r="23" spans="1:22" ht="12.75">
      <c r="A23" s="72">
        <v>19</v>
      </c>
      <c r="B23" s="73">
        <f>IF(A23&gt;Terugverdientijd!$C$17,0,B22-E22)</f>
        <v>0</v>
      </c>
      <c r="C23" s="60">
        <f>B23*Terugverdientijd!$C$16</f>
        <v>0</v>
      </c>
      <c r="D23" s="74">
        <f>C23*(1-Terugverdientijd!$C$18)</f>
        <v>0</v>
      </c>
      <c r="E23" s="60">
        <f>IF(A23&gt;Terugverdientijd!$C$17,0,PMT(Terugverdientijd!$C$16,Terugverdientijd!$C$17,-(Terugverdientijd!$C$5),0,0)-C23)</f>
        <v>0</v>
      </c>
      <c r="F23" s="61">
        <f t="shared" si="4"/>
        <v>1.0098999999999991</v>
      </c>
      <c r="G23" s="74">
        <f>F23*(Terugverdientijd!$C$19-Terugverdientijd!$C$20)</f>
        <v>0</v>
      </c>
      <c r="H23" s="62">
        <f t="shared" si="2"/>
        <v>1.0098999999999991</v>
      </c>
      <c r="I23" s="75">
        <v>0</v>
      </c>
      <c r="J23" s="76">
        <f>K22*(Terugverdientijd!$C$19-Terugverdientijd!$C$20)</f>
        <v>0</v>
      </c>
      <c r="K23" s="77">
        <f t="shared" si="5"/>
        <v>1</v>
      </c>
      <c r="L23" s="75">
        <f>L22*(1+Terugverdientijd!$C$21)</f>
        <v>1.196147475686665</v>
      </c>
      <c r="M23" s="78">
        <f>IF(TRUNC((A23-1)/Terugverdientijd!$C$9)&lt;&gt;TRUNC((A22-1)/Terugverdientijd!$C$9),L23,0)</f>
        <v>1.196147475686665</v>
      </c>
      <c r="N23" s="78">
        <f>(M23+O22)*(Terugverdientijd!$C$19-Terugverdientijd!$C$20)</f>
        <v>0</v>
      </c>
      <c r="O23" s="79">
        <f t="shared" si="6"/>
        <v>19.810895044353156</v>
      </c>
      <c r="P23" s="80">
        <f>Terugverdientijd!$C$6*(1-(A22*Terugverdientijd!$C$7))</f>
        <v>0.8200000000000001</v>
      </c>
      <c r="Q23" s="74">
        <f>Q22+R22+(P23*(Terugverdientijd!$C$12*(1+Terugverdientijd!$C$13)^Berekening!A22))</f>
        <v>18.87582898072274</v>
      </c>
      <c r="R23" s="74">
        <f>Q23*(Terugverdientijd!$C$19-Terugverdientijd!$C$20)</f>
        <v>0</v>
      </c>
      <c r="S23" s="81">
        <f t="shared" si="3"/>
        <v>18.87582898072274</v>
      </c>
      <c r="T23" s="82">
        <f t="shared" si="0"/>
        <v>20.820795044353154</v>
      </c>
      <c r="U23" s="83">
        <f t="shared" si="1"/>
        <v>20.810895044353156</v>
      </c>
      <c r="V23" s="84">
        <f t="shared" si="7"/>
        <v>18.87582898072274</v>
      </c>
    </row>
    <row r="24" spans="1:22" ht="12.75">
      <c r="A24" s="72">
        <v>20</v>
      </c>
      <c r="B24" s="73">
        <f>IF(A24&gt;Terugverdientijd!$C$17,0,B23-E23)</f>
        <v>0</v>
      </c>
      <c r="C24" s="60">
        <f>B24*Terugverdientijd!$C$16</f>
        <v>0</v>
      </c>
      <c r="D24" s="74">
        <f>C24*(1-Terugverdientijd!$C$18)</f>
        <v>0</v>
      </c>
      <c r="E24" s="60">
        <f>IF(A24&gt;Terugverdientijd!$C$17,0,PMT(Terugverdientijd!$C$16,Terugverdientijd!$C$17,-(Terugverdientijd!$C$5),0,0)-C24)</f>
        <v>0</v>
      </c>
      <c r="F24" s="61">
        <f t="shared" si="4"/>
        <v>1.0098999999999991</v>
      </c>
      <c r="G24" s="74">
        <f>F24*(Terugverdientijd!$C$19-Terugverdientijd!$C$20)</f>
        <v>0</v>
      </c>
      <c r="H24" s="62">
        <f t="shared" si="2"/>
        <v>1.0098999999999991</v>
      </c>
      <c r="I24" s="75">
        <v>0</v>
      </c>
      <c r="J24" s="76">
        <f>K23*(Terugverdientijd!$C$19-Terugverdientijd!$C$20)</f>
        <v>0</v>
      </c>
      <c r="K24" s="77">
        <f t="shared" si="5"/>
        <v>1</v>
      </c>
      <c r="L24" s="75">
        <f>L23*(1+Terugverdientijd!$C$21)</f>
        <v>1.2081089504435316</v>
      </c>
      <c r="M24" s="78">
        <f>IF(TRUNC((A24-1)/Terugverdientijd!$C$9)&lt;&gt;TRUNC((A23-1)/Terugverdientijd!$C$9),L24,0)</f>
        <v>1.2081089504435316</v>
      </c>
      <c r="N24" s="78">
        <f>(M24+O23)*(Terugverdientijd!$C$19-Terugverdientijd!$C$20)</f>
        <v>0</v>
      </c>
      <c r="O24" s="79">
        <f t="shared" si="6"/>
        <v>21.019003994796687</v>
      </c>
      <c r="P24" s="80">
        <f>Terugverdientijd!$C$6*(1-(A23*Terugverdientijd!$C$7))</f>
        <v>0.81</v>
      </c>
      <c r="Q24" s="74">
        <f>Q23+R23+(P24*(Terugverdientijd!$C$12*(1+Terugverdientijd!$C$13)^Berekening!A23))</f>
        <v>19.854397230582002</v>
      </c>
      <c r="R24" s="74">
        <f>Q24*(Terugverdientijd!$C$19-Terugverdientijd!$C$20)</f>
        <v>0</v>
      </c>
      <c r="S24" s="81">
        <f t="shared" si="3"/>
        <v>19.854397230582002</v>
      </c>
      <c r="T24" s="82">
        <f t="shared" si="0"/>
        <v>22.028903994796686</v>
      </c>
      <c r="U24" s="83">
        <f t="shared" si="1"/>
        <v>22.019003994796687</v>
      </c>
      <c r="V24" s="84">
        <f t="shared" si="7"/>
        <v>19.854397230582002</v>
      </c>
    </row>
    <row r="25" spans="1:22" ht="12.75">
      <c r="A25" s="72">
        <v>21</v>
      </c>
      <c r="B25" s="73">
        <f>IF(A25&gt;Terugverdientijd!$C$17,0,B24-E24)</f>
        <v>0</v>
      </c>
      <c r="C25" s="60">
        <f>B25*Terugverdientijd!$C$16</f>
        <v>0</v>
      </c>
      <c r="D25" s="74">
        <f>C25*(1-Terugverdientijd!$C$18)</f>
        <v>0</v>
      </c>
      <c r="E25" s="60">
        <f>IF(A25&gt;Terugverdientijd!$C$17,0,PMT(Terugverdientijd!$C$16,Terugverdientijd!$C$17,-(Terugverdientijd!$C$5),0,0)-C25)</f>
        <v>0</v>
      </c>
      <c r="F25" s="61">
        <f t="shared" si="4"/>
        <v>1.0098999999999991</v>
      </c>
      <c r="G25" s="74">
        <f>F25*(Terugverdientijd!$C$19-Terugverdientijd!$C$20)</f>
        <v>0</v>
      </c>
      <c r="H25" s="62">
        <f t="shared" si="2"/>
        <v>1.0098999999999991</v>
      </c>
      <c r="I25" s="75">
        <v>0</v>
      </c>
      <c r="J25" s="76">
        <f>K24*(Terugverdientijd!$C$19-Terugverdientijd!$C$20)</f>
        <v>0</v>
      </c>
      <c r="K25" s="77">
        <f t="shared" si="5"/>
        <v>1</v>
      </c>
      <c r="L25" s="75">
        <f>L24*(1+Terugverdientijd!$C$21)</f>
        <v>1.220190039947967</v>
      </c>
      <c r="M25" s="78">
        <f>IF(TRUNC((A25-1)/Terugverdientijd!$C$9)&lt;&gt;TRUNC((A24-1)/Terugverdientijd!$C$9),L25,0)</f>
        <v>1.220190039947967</v>
      </c>
      <c r="N25" s="78">
        <f>(M25+O24)*(Terugverdientijd!$C$19-Terugverdientijd!$C$20)</f>
        <v>0</v>
      </c>
      <c r="O25" s="79">
        <f t="shared" si="6"/>
        <v>22.239194034744653</v>
      </c>
      <c r="P25" s="80">
        <f>Terugverdientijd!$C$6*(1-(A24*Terugverdientijd!$C$7))</f>
        <v>0.8</v>
      </c>
      <c r="Q25" s="74">
        <f>Q24+R24+(P25*(Terugverdientijd!$C$12*(1+Terugverdientijd!$C$13)^Berekening!A24))</f>
        <v>20.830549262540377</v>
      </c>
      <c r="R25" s="74">
        <f>Q25*(Terugverdientijd!$C$19-Terugverdientijd!$C$20)</f>
        <v>0</v>
      </c>
      <c r="S25" s="81">
        <f t="shared" si="3"/>
        <v>20.830549262540377</v>
      </c>
      <c r="T25" s="82">
        <f t="shared" si="0"/>
        <v>23.24909403474465</v>
      </c>
      <c r="U25" s="83">
        <f t="shared" si="1"/>
        <v>23.239194034744653</v>
      </c>
      <c r="V25" s="84">
        <f t="shared" si="7"/>
        <v>20.830549262540377</v>
      </c>
    </row>
    <row r="26" spans="1:22" ht="12.75">
      <c r="A26" s="72">
        <v>22</v>
      </c>
      <c r="B26" s="73">
        <f>IF(A26&gt;Terugverdientijd!$C$17,0,B25-E25)</f>
        <v>0</v>
      </c>
      <c r="C26" s="60">
        <f>B26*Terugverdientijd!$C$16</f>
        <v>0</v>
      </c>
      <c r="D26" s="74">
        <f>C26*(1-Terugverdientijd!$C$18)</f>
        <v>0</v>
      </c>
      <c r="E26" s="60">
        <f>IF(A26&gt;Terugverdientijd!$C$17,0,PMT(Terugverdientijd!$C$16,Terugverdientijd!$C$17,-(Terugverdientijd!$C$5),0,0)-C26)</f>
        <v>0</v>
      </c>
      <c r="F26" s="61">
        <f t="shared" si="4"/>
        <v>1.0098999999999991</v>
      </c>
      <c r="G26" s="74">
        <f>F26*(Terugverdientijd!$C$19-Terugverdientijd!$C$20)</f>
        <v>0</v>
      </c>
      <c r="H26" s="62">
        <f t="shared" si="2"/>
        <v>1.0098999999999991</v>
      </c>
      <c r="I26" s="75">
        <v>0</v>
      </c>
      <c r="J26" s="76">
        <f>K25*(Terugverdientijd!$C$19-Terugverdientijd!$C$20)</f>
        <v>0</v>
      </c>
      <c r="K26" s="77">
        <f t="shared" si="5"/>
        <v>1</v>
      </c>
      <c r="L26" s="75">
        <f>L25*(1+Terugverdientijd!$C$21)</f>
        <v>1.2323919403474468</v>
      </c>
      <c r="M26" s="78">
        <f>IF(TRUNC((A26-1)/Terugverdientijd!$C$9)&lt;&gt;TRUNC((A25-1)/Terugverdientijd!$C$9),L26,0)</f>
        <v>1.2323919403474468</v>
      </c>
      <c r="N26" s="78">
        <f>(M26+O25)*(Terugverdientijd!$C$19-Terugverdientijd!$C$20)</f>
        <v>0</v>
      </c>
      <c r="O26" s="79">
        <f t="shared" si="6"/>
        <v>23.4715859750921</v>
      </c>
      <c r="P26" s="80">
        <f>Terugverdientijd!$C$6*(1-(A25*Terugverdientijd!$C$7))</f>
        <v>0.79</v>
      </c>
      <c r="Q26" s="74">
        <f>Q25+R25+(P26*(Terugverdientijd!$C$12*(1+Terugverdientijd!$C$13)^Berekening!A25))</f>
        <v>21.80413889541486</v>
      </c>
      <c r="R26" s="74">
        <f>Q26*(Terugverdientijd!$C$19-Terugverdientijd!$C$20)</f>
        <v>0</v>
      </c>
      <c r="S26" s="81">
        <f t="shared" si="3"/>
        <v>21.80413889541486</v>
      </c>
      <c r="T26" s="82">
        <f t="shared" si="0"/>
        <v>24.4814859750921</v>
      </c>
      <c r="U26" s="83">
        <f t="shared" si="1"/>
        <v>24.4715859750921</v>
      </c>
      <c r="V26" s="84">
        <f t="shared" si="7"/>
        <v>21.80413889541486</v>
      </c>
    </row>
    <row r="27" spans="1:22" ht="12.75">
      <c r="A27" s="72">
        <v>23</v>
      </c>
      <c r="B27" s="73">
        <f>IF(A27&gt;Terugverdientijd!$C$17,0,B26-E26)</f>
        <v>0</v>
      </c>
      <c r="C27" s="60">
        <f>B27*Terugverdientijd!$C$16</f>
        <v>0</v>
      </c>
      <c r="D27" s="74">
        <f>C27*(1-Terugverdientijd!$C$18)</f>
        <v>0</v>
      </c>
      <c r="E27" s="60">
        <f>IF(A27&gt;Terugverdientijd!$C$17,0,PMT(Terugverdientijd!$C$16,Terugverdientijd!$C$17,-(Terugverdientijd!$C$5),0,0)-C27)</f>
        <v>0</v>
      </c>
      <c r="F27" s="61">
        <f t="shared" si="4"/>
        <v>1.0098999999999991</v>
      </c>
      <c r="G27" s="74">
        <f>F27*(Terugverdientijd!$C$19-Terugverdientijd!$C$20)</f>
        <v>0</v>
      </c>
      <c r="H27" s="62">
        <f t="shared" si="2"/>
        <v>1.0098999999999991</v>
      </c>
      <c r="I27" s="75">
        <v>0</v>
      </c>
      <c r="J27" s="76">
        <f>K26*(Terugverdientijd!$C$19-Terugverdientijd!$C$20)</f>
        <v>0</v>
      </c>
      <c r="K27" s="77">
        <f t="shared" si="5"/>
        <v>1</v>
      </c>
      <c r="L27" s="75">
        <f>L26*(1+Terugverdientijd!$C$21)</f>
        <v>1.2447158597509214</v>
      </c>
      <c r="M27" s="78">
        <f>IF(TRUNC((A27-1)/Terugverdientijd!$C$9)&lt;&gt;TRUNC((A26-1)/Terugverdientijd!$C$9),L27,0)</f>
        <v>1.2447158597509214</v>
      </c>
      <c r="N27" s="78">
        <f>(M27+O26)*(Terugverdientijd!$C$19-Terugverdientijd!$C$20)</f>
        <v>0</v>
      </c>
      <c r="O27" s="79">
        <f t="shared" si="6"/>
        <v>24.716301834843023</v>
      </c>
      <c r="P27" s="80">
        <f>Terugverdientijd!$C$6*(1-(A26*Terugverdientijd!$C$7))</f>
        <v>0.78</v>
      </c>
      <c r="Q27" s="74">
        <f>Q26+R26+(P27*(Terugverdientijd!$C$12*(1+Terugverdientijd!$C$13)^Berekening!A26))</f>
        <v>22.775017266020576</v>
      </c>
      <c r="R27" s="74">
        <f>Q27*(Terugverdientijd!$C$19-Terugverdientijd!$C$20)</f>
        <v>0</v>
      </c>
      <c r="S27" s="81">
        <f t="shared" si="3"/>
        <v>22.775017266020576</v>
      </c>
      <c r="T27" s="82">
        <f t="shared" si="0"/>
        <v>25.72620183484302</v>
      </c>
      <c r="U27" s="83">
        <f t="shared" si="1"/>
        <v>25.716301834843023</v>
      </c>
      <c r="V27" s="84">
        <f t="shared" si="7"/>
        <v>22.775017266020576</v>
      </c>
    </row>
    <row r="28" spans="1:22" ht="12.75">
      <c r="A28" s="72">
        <v>24</v>
      </c>
      <c r="B28" s="73">
        <f>IF(A28&gt;Terugverdientijd!$C$17,0,B27-E27)</f>
        <v>0</v>
      </c>
      <c r="C28" s="60">
        <f>B28*Terugverdientijd!$C$16</f>
        <v>0</v>
      </c>
      <c r="D28" s="74">
        <f>C28*(1-Terugverdientijd!$C$18)</f>
        <v>0</v>
      </c>
      <c r="E28" s="60">
        <f>IF(A28&gt;Terugverdientijd!$C$17,0,PMT(Terugverdientijd!$C$16,Terugverdientijd!$C$17,-(Terugverdientijd!$C$5),0,0)-C28)</f>
        <v>0</v>
      </c>
      <c r="F28" s="61">
        <f t="shared" si="4"/>
        <v>1.0098999999999991</v>
      </c>
      <c r="G28" s="74">
        <f>F28*(Terugverdientijd!$C$19-Terugverdientijd!$C$20)</f>
        <v>0</v>
      </c>
      <c r="H28" s="62">
        <f t="shared" si="2"/>
        <v>1.0098999999999991</v>
      </c>
      <c r="I28" s="75">
        <v>0</v>
      </c>
      <c r="J28" s="76">
        <f>K27*(Terugverdientijd!$C$19-Terugverdientijd!$C$20)</f>
        <v>0</v>
      </c>
      <c r="K28" s="77">
        <f t="shared" si="5"/>
        <v>1</v>
      </c>
      <c r="L28" s="75">
        <f>L27*(1+Terugverdientijd!$C$21)</f>
        <v>1.2571630183484306</v>
      </c>
      <c r="M28" s="78">
        <f>IF(TRUNC((A28-1)/Terugverdientijd!$C$9)&lt;&gt;TRUNC((A27-1)/Terugverdientijd!$C$9),L28,0)</f>
        <v>1.2571630183484306</v>
      </c>
      <c r="N28" s="78">
        <f>(M28+O27)*(Terugverdientijd!$C$19-Terugverdientijd!$C$20)</f>
        <v>0</v>
      </c>
      <c r="O28" s="79">
        <f t="shared" si="6"/>
        <v>25.97346485319145</v>
      </c>
      <c r="P28" s="80">
        <f>Terugverdientijd!$C$6*(1-(A27*Terugverdientijd!$C$7))</f>
        <v>0.77</v>
      </c>
      <c r="Q28" s="74">
        <f>Q27+R27+(P28*(Terugverdientijd!$C$12*(1+Terugverdientijd!$C$13)^Berekening!A27))</f>
        <v>23.743032790148867</v>
      </c>
      <c r="R28" s="74">
        <f>Q28*(Terugverdientijd!$C$19-Terugverdientijd!$C$20)</f>
        <v>0</v>
      </c>
      <c r="S28" s="81">
        <f t="shared" si="3"/>
        <v>23.743032790148867</v>
      </c>
      <c r="T28" s="82">
        <f t="shared" si="0"/>
        <v>26.98336485319145</v>
      </c>
      <c r="U28" s="83">
        <f t="shared" si="1"/>
        <v>26.97346485319145</v>
      </c>
      <c r="V28" s="84">
        <f t="shared" si="7"/>
        <v>23.743032790148867</v>
      </c>
    </row>
    <row r="29" spans="1:22" ht="12.75">
      <c r="A29" s="72">
        <v>25</v>
      </c>
      <c r="B29" s="73">
        <f>IF(A29&gt;Terugverdientijd!$C$17,0,B28-E28)</f>
        <v>0</v>
      </c>
      <c r="C29" s="60">
        <f>B29*Terugverdientijd!$C$16</f>
        <v>0</v>
      </c>
      <c r="D29" s="74">
        <f>C29*(1-Terugverdientijd!$C$18)</f>
        <v>0</v>
      </c>
      <c r="E29" s="60">
        <f>IF(A29&gt;Terugverdientijd!$C$17,0,PMT(Terugverdientijd!$C$16,Terugverdientijd!$C$17,-(Terugverdientijd!$C$5),0,0)-C29)</f>
        <v>0</v>
      </c>
      <c r="F29" s="61">
        <f t="shared" si="4"/>
        <v>1.0098999999999991</v>
      </c>
      <c r="G29" s="74">
        <f>F29*(Terugverdientijd!$C$19-Terugverdientijd!$C$20)</f>
        <v>0</v>
      </c>
      <c r="H29" s="62">
        <f t="shared" si="2"/>
        <v>1.0098999999999991</v>
      </c>
      <c r="I29" s="75">
        <v>0</v>
      </c>
      <c r="J29" s="76">
        <f>K28*(Terugverdientijd!$C$19-Terugverdientijd!$C$20)</f>
        <v>0</v>
      </c>
      <c r="K29" s="77">
        <f t="shared" si="5"/>
        <v>1</v>
      </c>
      <c r="L29" s="75">
        <f>L28*(1+Terugverdientijd!$C$21)</f>
        <v>1.269734648531915</v>
      </c>
      <c r="M29" s="78">
        <f>IF(TRUNC((A29-1)/Terugverdientijd!$C$9)&lt;&gt;TRUNC((A28-1)/Terugverdientijd!$C$9),L29,0)</f>
        <v>1.269734648531915</v>
      </c>
      <c r="N29" s="78">
        <f>(M29+O28)*(Terugverdientijd!$C$19-Terugverdientijd!$C$20)</f>
        <v>0</v>
      </c>
      <c r="O29" s="79">
        <f t="shared" si="6"/>
        <v>27.243199501723367</v>
      </c>
      <c r="P29" s="80">
        <f>Terugverdientijd!$C$6*(1-(A28*Terugverdientijd!$C$7))</f>
        <v>0.76</v>
      </c>
      <c r="Q29" s="74">
        <f>Q28+R28+(P29*(Terugverdientijd!$C$12*(1+Terugverdientijd!$C$13)^Berekening!A28))</f>
        <v>24.708031123033123</v>
      </c>
      <c r="R29" s="74">
        <f>Q29*(Terugverdientijd!$C$19-Terugverdientijd!$C$20)</f>
        <v>0</v>
      </c>
      <c r="S29" s="81">
        <f t="shared" si="3"/>
        <v>24.708031123033123</v>
      </c>
      <c r="T29" s="82">
        <f t="shared" si="0"/>
        <v>28.253099501723366</v>
      </c>
      <c r="U29" s="83">
        <f t="shared" si="1"/>
        <v>28.243199501723367</v>
      </c>
      <c r="V29" s="84">
        <f t="shared" si="7"/>
        <v>24.708031123033123</v>
      </c>
    </row>
    <row r="30" spans="1:22" ht="12.75">
      <c r="A30" s="72">
        <v>26</v>
      </c>
      <c r="B30" s="73">
        <f>IF(A30&gt;Terugverdientijd!$C$17,0,B29-E29)</f>
        <v>0</v>
      </c>
      <c r="C30" s="60">
        <f>B30*Terugverdientijd!$C$16</f>
        <v>0</v>
      </c>
      <c r="D30" s="74">
        <f>C30*(1-Terugverdientijd!$C$18)</f>
        <v>0</v>
      </c>
      <c r="E30" s="60">
        <f>IF(A30&gt;Terugverdientijd!$C$17,0,PMT(Terugverdientijd!$C$16,Terugverdientijd!$C$17,-(Terugverdientijd!$C$5),0,0)-C30)</f>
        <v>0</v>
      </c>
      <c r="F30" s="61">
        <f t="shared" si="4"/>
        <v>1.0098999999999991</v>
      </c>
      <c r="G30" s="74">
        <f>F30*(Terugverdientijd!$C$19-Terugverdientijd!$C$20)</f>
        <v>0</v>
      </c>
      <c r="H30" s="62">
        <f t="shared" si="2"/>
        <v>1.0098999999999991</v>
      </c>
      <c r="I30" s="75">
        <v>0</v>
      </c>
      <c r="J30" s="76">
        <f>K29*(Terugverdientijd!$C$19-Terugverdientijd!$C$20)</f>
        <v>0</v>
      </c>
      <c r="K30" s="77">
        <f t="shared" si="5"/>
        <v>1</v>
      </c>
      <c r="L30" s="75">
        <f>L29*(1+Terugverdientijd!$C$21)</f>
        <v>1.282431995017234</v>
      </c>
      <c r="M30" s="78">
        <f>IF(TRUNC((A30-1)/Terugverdientijd!$C$9)&lt;&gt;TRUNC((A29-1)/Terugverdientijd!$C$9),L30,0)</f>
        <v>1.282431995017234</v>
      </c>
      <c r="N30" s="78">
        <f>(M30+O29)*(Terugverdientijd!$C$19-Terugverdientijd!$C$20)</f>
        <v>0</v>
      </c>
      <c r="O30" s="79">
        <f t="shared" si="6"/>
        <v>28.5256314967406</v>
      </c>
      <c r="P30" s="80">
        <f>Terugverdientijd!$C$6*(1-(A29*Terugverdientijd!$C$7))</f>
        <v>0.75</v>
      </c>
      <c r="Q30" s="74">
        <f>Q29+R29+(P30*(Terugverdientijd!$C$12*(1+Terugverdientijd!$C$13)^Berekening!A29))</f>
        <v>25.66985511929605</v>
      </c>
      <c r="R30" s="74">
        <f>Q30*(Terugverdientijd!$C$19-Terugverdientijd!$C$20)</f>
        <v>0</v>
      </c>
      <c r="S30" s="81">
        <f t="shared" si="3"/>
        <v>25.66985511929605</v>
      </c>
      <c r="T30" s="82">
        <f t="shared" si="0"/>
        <v>29.5355314967406</v>
      </c>
      <c r="U30" s="83">
        <f t="shared" si="1"/>
        <v>29.5256314967406</v>
      </c>
      <c r="V30" s="84">
        <f t="shared" si="7"/>
        <v>25.66985511929605</v>
      </c>
    </row>
    <row r="31" spans="1:22" ht="12.75">
      <c r="A31" s="72">
        <v>27</v>
      </c>
      <c r="B31" s="73">
        <f>IF(A31&gt;Terugverdientijd!$C$17,0,B30-E30)</f>
        <v>0</v>
      </c>
      <c r="C31" s="60">
        <f>B31*Terugverdientijd!$C$16</f>
        <v>0</v>
      </c>
      <c r="D31" s="74">
        <f>C31*(1-Terugverdientijd!$C$18)</f>
        <v>0</v>
      </c>
      <c r="E31" s="60">
        <f>IF(A31&gt;Terugverdientijd!$C$17,0,PMT(Terugverdientijd!$C$16,Terugverdientijd!$C$17,-(Terugverdientijd!$C$5),0,0)-C31)</f>
        <v>0</v>
      </c>
      <c r="F31" s="61">
        <f t="shared" si="4"/>
        <v>1.0098999999999991</v>
      </c>
      <c r="G31" s="74">
        <f>F31*(Terugverdientijd!$C$19-Terugverdientijd!$C$20)</f>
        <v>0</v>
      </c>
      <c r="H31" s="62">
        <f t="shared" si="2"/>
        <v>1.0098999999999991</v>
      </c>
      <c r="I31" s="75">
        <v>0</v>
      </c>
      <c r="J31" s="76">
        <f>K30*(Terugverdientijd!$C$19-Terugverdientijd!$C$20)</f>
        <v>0</v>
      </c>
      <c r="K31" s="77">
        <f t="shared" si="5"/>
        <v>1</v>
      </c>
      <c r="L31" s="75">
        <f>L30*(1+Terugverdientijd!$C$21)</f>
        <v>1.2952563149674063</v>
      </c>
      <c r="M31" s="78">
        <f>IF(TRUNC((A31-1)/Terugverdientijd!$C$9)&lt;&gt;TRUNC((A30-1)/Terugverdientijd!$C$9),L31,0)</f>
        <v>1.2952563149674063</v>
      </c>
      <c r="N31" s="78">
        <f>(M31+O30)*(Terugverdientijd!$C$19-Terugverdientijd!$C$20)</f>
        <v>0</v>
      </c>
      <c r="O31" s="79">
        <f t="shared" si="6"/>
        <v>29.82088781170801</v>
      </c>
      <c r="P31" s="80">
        <f>Terugverdientijd!$C$6*(1-(A30*Terugverdientijd!$C$7))</f>
        <v>0.74</v>
      </c>
      <c r="Q31" s="74">
        <f>Q30+R30+(P31*(Terugverdientijd!$C$12*(1+Terugverdientijd!$C$13)^Berekening!A30))</f>
        <v>26.62834479237193</v>
      </c>
      <c r="R31" s="74">
        <f>Q31*(Terugverdientijd!$C$19-Terugverdientijd!$C$20)</f>
        <v>0</v>
      </c>
      <c r="S31" s="81">
        <f t="shared" si="3"/>
        <v>26.62834479237193</v>
      </c>
      <c r="T31" s="82">
        <f t="shared" si="0"/>
        <v>30.830787811708007</v>
      </c>
      <c r="U31" s="83">
        <f t="shared" si="1"/>
        <v>30.82088781170801</v>
      </c>
      <c r="V31" s="84">
        <f t="shared" si="7"/>
        <v>26.62834479237193</v>
      </c>
    </row>
    <row r="32" spans="1:22" ht="12.75">
      <c r="A32" s="72">
        <v>28</v>
      </c>
      <c r="B32" s="73">
        <f>IF(A32&gt;Terugverdientijd!$C$17,0,B31-E31)</f>
        <v>0</v>
      </c>
      <c r="C32" s="60">
        <f>B32*Terugverdientijd!$C$16</f>
        <v>0</v>
      </c>
      <c r="D32" s="74">
        <f>C32*(1-Terugverdientijd!$C$18)</f>
        <v>0</v>
      </c>
      <c r="E32" s="60">
        <f>IF(A32&gt;Terugverdientijd!$C$17,0,PMT(Terugverdientijd!$C$16,Terugverdientijd!$C$17,-(Terugverdientijd!$C$5),0,0)-C32)</f>
        <v>0</v>
      </c>
      <c r="F32" s="61">
        <f t="shared" si="4"/>
        <v>1.0098999999999991</v>
      </c>
      <c r="G32" s="74">
        <f>F32*(Terugverdientijd!$C$19-Terugverdientijd!$C$20)</f>
        <v>0</v>
      </c>
      <c r="H32" s="62">
        <f t="shared" si="2"/>
        <v>1.0098999999999991</v>
      </c>
      <c r="I32" s="75">
        <v>0</v>
      </c>
      <c r="J32" s="76">
        <f>K31*(Terugverdientijd!$C$19-Terugverdientijd!$C$20)</f>
        <v>0</v>
      </c>
      <c r="K32" s="77">
        <f t="shared" si="5"/>
        <v>1</v>
      </c>
      <c r="L32" s="75">
        <f>L31*(1+Terugverdientijd!$C$21)</f>
        <v>1.3082088781170804</v>
      </c>
      <c r="M32" s="78">
        <f>IF(TRUNC((A32-1)/Terugverdientijd!$C$9)&lt;&gt;TRUNC((A31-1)/Terugverdientijd!$C$9),L32,0)</f>
        <v>1.3082088781170804</v>
      </c>
      <c r="N32" s="78">
        <f>(M32+O31)*(Terugverdientijd!$C$19-Terugverdientijd!$C$20)</f>
        <v>0</v>
      </c>
      <c r="O32" s="79">
        <f t="shared" si="6"/>
        <v>31.12909668982509</v>
      </c>
      <c r="P32" s="80">
        <f>Terugverdientijd!$C$6*(1-(A31*Terugverdientijd!$C$7))</f>
        <v>0.73</v>
      </c>
      <c r="Q32" s="74">
        <f>Q31+R31+(P32*(Terugverdientijd!$C$12*(1+Terugverdientijd!$C$13)^Berekening!A31))</f>
        <v>27.583337273397397</v>
      </c>
      <c r="R32" s="74">
        <f>Q32*(Terugverdientijd!$C$19-Terugverdientijd!$C$20)</f>
        <v>0</v>
      </c>
      <c r="S32" s="81">
        <f t="shared" si="3"/>
        <v>27.583337273397397</v>
      </c>
      <c r="T32" s="82">
        <f t="shared" si="0"/>
        <v>32.13899668982509</v>
      </c>
      <c r="U32" s="83">
        <f t="shared" si="1"/>
        <v>32.12909668982509</v>
      </c>
      <c r="V32" s="84">
        <f t="shared" si="7"/>
        <v>27.583337273397397</v>
      </c>
    </row>
    <row r="33" spans="1:22" ht="12.75">
      <c r="A33" s="72">
        <v>29</v>
      </c>
      <c r="B33" s="73">
        <f>IF(A33&gt;Terugverdientijd!$C$17,0,B32-E32)</f>
        <v>0</v>
      </c>
      <c r="C33" s="60">
        <f>B33*Terugverdientijd!$C$16</f>
        <v>0</v>
      </c>
      <c r="D33" s="74">
        <f>C33*(1-Terugverdientijd!$C$18)</f>
        <v>0</v>
      </c>
      <c r="E33" s="60">
        <f>IF(A33&gt;Terugverdientijd!$C$17,0,PMT(Terugverdientijd!$C$16,Terugverdientijd!$C$17,-(Terugverdientijd!$C$5),0,0)-C33)</f>
        <v>0</v>
      </c>
      <c r="F33" s="61">
        <f t="shared" si="4"/>
        <v>1.0098999999999991</v>
      </c>
      <c r="G33" s="74">
        <f>F33*(Terugverdientijd!$C$19-Terugverdientijd!$C$20)</f>
        <v>0</v>
      </c>
      <c r="H33" s="62">
        <f t="shared" si="2"/>
        <v>1.0098999999999991</v>
      </c>
      <c r="I33" s="75">
        <v>0</v>
      </c>
      <c r="J33" s="76">
        <f>K32*(Terugverdientijd!$C$19-Terugverdientijd!$C$20)</f>
        <v>0</v>
      </c>
      <c r="K33" s="77">
        <f t="shared" si="5"/>
        <v>1</v>
      </c>
      <c r="L33" s="75">
        <f>L32*(1+Terugverdientijd!$C$21)</f>
        <v>1.3212909668982513</v>
      </c>
      <c r="M33" s="78">
        <f>IF(TRUNC((A33-1)/Terugverdientijd!$C$9)&lt;&gt;TRUNC((A32-1)/Terugverdientijd!$C$9),L33,0)</f>
        <v>1.3212909668982513</v>
      </c>
      <c r="N33" s="78">
        <f>(M33+O32)*(Terugverdientijd!$C$19-Terugverdientijd!$C$20)</f>
        <v>0</v>
      </c>
      <c r="O33" s="79">
        <f t="shared" si="6"/>
        <v>32.45038765672334</v>
      </c>
      <c r="P33" s="80">
        <f>Terugverdientijd!$C$6*(1-(A32*Terugverdientijd!$C$7))</f>
        <v>0.72</v>
      </c>
      <c r="Q33" s="74">
        <f>Q32+R32+(P33*(Terugverdientijd!$C$12*(1+Terugverdientijd!$C$13)^Berekening!A32))</f>
        <v>28.534666769564137</v>
      </c>
      <c r="R33" s="74">
        <f>Q33*(Terugverdientijd!$C$19-Terugverdientijd!$C$20)</f>
        <v>0</v>
      </c>
      <c r="S33" s="81">
        <f t="shared" si="3"/>
        <v>28.534666769564137</v>
      </c>
      <c r="T33" s="82">
        <f t="shared" si="0"/>
        <v>33.460287656723345</v>
      </c>
      <c r="U33" s="83">
        <f t="shared" si="1"/>
        <v>33.45038765672334</v>
      </c>
      <c r="V33" s="84">
        <f t="shared" si="7"/>
        <v>28.534666769564137</v>
      </c>
    </row>
    <row r="34" spans="1:22" ht="13.5" thickBot="1">
      <c r="A34" s="85">
        <v>30</v>
      </c>
      <c r="B34" s="86">
        <f>IF(A34&gt;Terugverdientijd!$C$17,0,B33-E33)</f>
        <v>0</v>
      </c>
      <c r="C34" s="87">
        <f>B34*Terugverdientijd!$C$16</f>
        <v>0</v>
      </c>
      <c r="D34" s="88">
        <f>C34*(1-Terugverdientijd!$C$18)</f>
        <v>0</v>
      </c>
      <c r="E34" s="87">
        <f>IF(A34&gt;Terugverdientijd!$C$17,0,PMT(Terugverdientijd!$C$16,Terugverdientijd!$C$17,-(Terugverdientijd!$C$5),0,0)-C34)</f>
        <v>0</v>
      </c>
      <c r="F34" s="89">
        <f t="shared" si="4"/>
        <v>1.0098999999999991</v>
      </c>
      <c r="G34" s="88">
        <f>F34*(Terugverdientijd!$C$19-Terugverdientijd!$C$20)</f>
        <v>0</v>
      </c>
      <c r="H34" s="90">
        <f t="shared" si="2"/>
        <v>1.0098999999999991</v>
      </c>
      <c r="I34" s="91">
        <v>0</v>
      </c>
      <c r="J34" s="92">
        <f>K33*(Terugverdientijd!$C$19-Terugverdientijd!$C$20)</f>
        <v>0</v>
      </c>
      <c r="K34" s="93">
        <f t="shared" si="5"/>
        <v>1</v>
      </c>
      <c r="L34" s="91">
        <f>L33*(1+Terugverdientijd!$C$21)</f>
        <v>1.334503876567234</v>
      </c>
      <c r="M34" s="94">
        <f>IF(TRUNC((A34-1)/Terugverdientijd!$C$9)&lt;&gt;TRUNC((A33-1)/Terugverdientijd!$C$9),L34,0)</f>
        <v>1.334503876567234</v>
      </c>
      <c r="N34" s="94">
        <f>(M34+O33)*(Terugverdientijd!$C$19-Terugverdientijd!$C$20)</f>
        <v>0</v>
      </c>
      <c r="O34" s="95">
        <f t="shared" si="6"/>
        <v>33.784891533290576</v>
      </c>
      <c r="P34" s="96">
        <f>Terugverdientijd!$C$6*(1-(A33*Terugverdientijd!$C$7))</f>
        <v>0.71</v>
      </c>
      <c r="Q34" s="88">
        <f>Q33+R33+(P34*(Terugverdientijd!$C$12*(1+Terugverdientijd!$C$13)^Berekening!A33))</f>
        <v>29.482164521926872</v>
      </c>
      <c r="R34" s="88">
        <f>Q34*(Terugverdientijd!$C$19-Terugverdientijd!$C$20)</f>
        <v>0</v>
      </c>
      <c r="S34" s="97">
        <f t="shared" si="3"/>
        <v>29.482164521926872</v>
      </c>
      <c r="T34" s="98">
        <f t="shared" si="0"/>
        <v>34.79479153329058</v>
      </c>
      <c r="U34" s="99">
        <f t="shared" si="1"/>
        <v>34.784891533290576</v>
      </c>
      <c r="V34" s="100">
        <f t="shared" si="7"/>
        <v>29.482164521926872</v>
      </c>
    </row>
    <row r="35" spans="4:11" s="101" customFormat="1" ht="12.75">
      <c r="D35" s="102"/>
      <c r="E35" s="102"/>
      <c r="F35" s="102"/>
      <c r="G35" s="102"/>
      <c r="H35" s="103"/>
      <c r="I35" s="103"/>
      <c r="J35" s="103"/>
      <c r="K35" s="103"/>
    </row>
    <row r="36" spans="5:7" ht="12.75">
      <c r="E36" s="104"/>
      <c r="F36" s="104"/>
      <c r="G36" s="104"/>
    </row>
  </sheetData>
  <sheetProtection sheet="1" objects="1" scenarios="1"/>
  <mergeCells count="8">
    <mergeCell ref="A3:A4"/>
    <mergeCell ref="I3:K3"/>
    <mergeCell ref="B3:H3"/>
    <mergeCell ref="V3:V4"/>
    <mergeCell ref="L3:O3"/>
    <mergeCell ref="T3:T4"/>
    <mergeCell ref="U3:U4"/>
    <mergeCell ref="P3:S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="85" zoomScaleNormal="85" workbookViewId="0" topLeftCell="A31">
      <selection activeCell="A40" sqref="A40"/>
    </sheetView>
  </sheetViews>
  <sheetFormatPr defaultColWidth="9.00390625" defaultRowHeight="12.75"/>
  <cols>
    <col min="1" max="1" width="44.25390625" style="16" bestFit="1" customWidth="1"/>
    <col min="2" max="2" width="100.75390625" style="16" bestFit="1" customWidth="1"/>
    <col min="3" max="16384" width="9.00390625" style="16" customWidth="1"/>
  </cols>
  <sheetData>
    <row r="1" ht="15">
      <c r="A1" s="105" t="s">
        <v>37</v>
      </c>
    </row>
    <row r="2" s="107" customFormat="1" ht="12.75">
      <c r="A2" s="106"/>
    </row>
    <row r="3" spans="1:2" s="107" customFormat="1" ht="12.75">
      <c r="A3" s="108" t="s">
        <v>54</v>
      </c>
      <c r="B3" s="108"/>
    </row>
    <row r="4" s="107" customFormat="1" ht="12.75">
      <c r="A4" s="107" t="s">
        <v>55</v>
      </c>
    </row>
    <row r="5" s="107" customFormat="1" ht="12.75">
      <c r="A5" s="107" t="s">
        <v>79</v>
      </c>
    </row>
    <row r="6" spans="1:2" ht="12.75">
      <c r="A6" s="107"/>
      <c r="B6" s="107"/>
    </row>
    <row r="7" spans="1:2" ht="12.75">
      <c r="A7" s="108" t="s">
        <v>38</v>
      </c>
      <c r="B7" s="108"/>
    </row>
    <row r="8" ht="4.5" customHeight="1">
      <c r="A8" s="109"/>
    </row>
    <row r="9" spans="1:4" ht="12.75">
      <c r="A9" s="45" t="s">
        <v>4</v>
      </c>
      <c r="B9" s="45" t="s">
        <v>39</v>
      </c>
      <c r="C9" s="46"/>
      <c r="D9" s="46"/>
    </row>
    <row r="10" spans="1:4" ht="12.75">
      <c r="A10" s="47" t="s">
        <v>21</v>
      </c>
      <c r="B10" s="47" t="s">
        <v>46</v>
      </c>
      <c r="C10" s="47"/>
      <c r="D10" s="47"/>
    </row>
    <row r="11" spans="1:4" ht="12.75">
      <c r="A11" s="47" t="s">
        <v>6</v>
      </c>
      <c r="B11" s="47" t="s">
        <v>47</v>
      </c>
      <c r="C11" s="47"/>
      <c r="D11" s="47"/>
    </row>
    <row r="12" spans="1:4" ht="12.75">
      <c r="A12" s="47" t="s">
        <v>31</v>
      </c>
      <c r="B12" s="47" t="s">
        <v>41</v>
      </c>
      <c r="C12" s="47"/>
      <c r="D12" s="47"/>
    </row>
    <row r="13" spans="1:4" ht="12.75">
      <c r="A13" s="47" t="s">
        <v>40</v>
      </c>
      <c r="B13" s="47" t="s">
        <v>42</v>
      </c>
      <c r="C13" s="47"/>
      <c r="D13" s="47"/>
    </row>
    <row r="14" spans="1:4" ht="12.75">
      <c r="A14" s="47" t="s">
        <v>5</v>
      </c>
      <c r="B14" s="47" t="s">
        <v>43</v>
      </c>
      <c r="C14" s="47"/>
      <c r="D14" s="47"/>
    </row>
    <row r="15" spans="1:4" ht="12.75">
      <c r="A15" s="45" t="s">
        <v>22</v>
      </c>
      <c r="B15" s="45"/>
      <c r="C15" s="46"/>
      <c r="D15" s="46"/>
    </row>
    <row r="16" spans="1:4" ht="12.75">
      <c r="A16" s="47" t="s">
        <v>1</v>
      </c>
      <c r="B16" s="47" t="s">
        <v>44</v>
      </c>
      <c r="C16" s="47"/>
      <c r="D16" s="47"/>
    </row>
    <row r="17" spans="1:4" ht="12.75">
      <c r="A17" s="47" t="s">
        <v>8</v>
      </c>
      <c r="B17" s="47" t="s">
        <v>45</v>
      </c>
      <c r="C17" s="47"/>
      <c r="D17" s="47"/>
    </row>
    <row r="18" spans="1:4" ht="12.75">
      <c r="A18" s="45" t="s">
        <v>7</v>
      </c>
      <c r="B18" s="45"/>
      <c r="C18" s="46"/>
      <c r="D18" s="46"/>
    </row>
    <row r="19" spans="1:4" ht="12.75">
      <c r="A19" s="47" t="s">
        <v>12</v>
      </c>
      <c r="B19" s="47" t="s">
        <v>48</v>
      </c>
      <c r="C19" s="47"/>
      <c r="D19" s="47"/>
    </row>
    <row r="20" spans="1:4" ht="12.75">
      <c r="A20" s="47" t="s">
        <v>24</v>
      </c>
      <c r="B20" s="47" t="s">
        <v>53</v>
      </c>
      <c r="C20" s="47"/>
      <c r="D20" s="47"/>
    </row>
    <row r="21" spans="1:4" ht="12.75">
      <c r="A21" s="47" t="s">
        <v>3</v>
      </c>
      <c r="B21" s="47" t="s">
        <v>50</v>
      </c>
      <c r="C21" s="47"/>
      <c r="D21" s="47"/>
    </row>
    <row r="22" spans="1:4" ht="12.75">
      <c r="A22" s="47" t="s">
        <v>2</v>
      </c>
      <c r="B22" s="47" t="s">
        <v>49</v>
      </c>
      <c r="C22" s="47"/>
      <c r="D22" s="47"/>
    </row>
    <row r="23" spans="1:4" ht="12.75">
      <c r="A23" s="47" t="s">
        <v>19</v>
      </c>
      <c r="B23" s="47" t="s">
        <v>51</v>
      </c>
      <c r="C23" s="47"/>
      <c r="D23" s="47"/>
    </row>
    <row r="24" spans="1:4" ht="12.75">
      <c r="A24" s="47" t="s">
        <v>28</v>
      </c>
      <c r="B24" s="47" t="s">
        <v>52</v>
      </c>
      <c r="C24" s="47"/>
      <c r="D24" s="47"/>
    </row>
    <row r="26" spans="1:2" ht="12.75">
      <c r="A26" s="108" t="s">
        <v>56</v>
      </c>
      <c r="B26" s="108"/>
    </row>
    <row r="27" spans="1:2" ht="12.75">
      <c r="A27" s="16" t="s">
        <v>9</v>
      </c>
      <c r="B27" s="16" t="s">
        <v>59</v>
      </c>
    </row>
    <row r="28" ht="4.5" customHeight="1"/>
    <row r="29" spans="1:2" ht="12.75">
      <c r="A29" s="45" t="s">
        <v>27</v>
      </c>
      <c r="B29" s="45"/>
    </row>
    <row r="30" spans="1:2" ht="12.75">
      <c r="A30" s="16" t="s">
        <v>10</v>
      </c>
      <c r="B30" s="16" t="s">
        <v>60</v>
      </c>
    </row>
    <row r="31" spans="1:2" ht="12.75">
      <c r="A31" s="16" t="s">
        <v>57</v>
      </c>
      <c r="B31" s="16" t="s">
        <v>61</v>
      </c>
    </row>
    <row r="32" spans="1:2" ht="12.75">
      <c r="A32" s="16" t="s">
        <v>58</v>
      </c>
      <c r="B32" s="16" t="s">
        <v>62</v>
      </c>
    </row>
    <row r="33" spans="1:2" ht="12.75">
      <c r="A33" s="16" t="s">
        <v>11</v>
      </c>
      <c r="B33" s="16" t="s">
        <v>63</v>
      </c>
    </row>
    <row r="34" spans="1:2" ht="12.75">
      <c r="A34" s="16" t="s">
        <v>29</v>
      </c>
      <c r="B34" s="16" t="s">
        <v>64</v>
      </c>
    </row>
    <row r="35" spans="1:2" ht="12.75">
      <c r="A35" s="16" t="s">
        <v>23</v>
      </c>
      <c r="B35" s="16" t="s">
        <v>65</v>
      </c>
    </row>
    <row r="36" spans="1:2" ht="12.75">
      <c r="A36" s="16" t="s">
        <v>15</v>
      </c>
      <c r="B36" s="16" t="s">
        <v>66</v>
      </c>
    </row>
    <row r="37" ht="4.5" customHeight="1"/>
    <row r="38" spans="1:2" ht="12.75">
      <c r="A38" s="45" t="s">
        <v>25</v>
      </c>
      <c r="B38" s="45"/>
    </row>
    <row r="39" spans="1:2" ht="12.75">
      <c r="A39" s="16" t="s">
        <v>80</v>
      </c>
      <c r="B39" s="16" t="s">
        <v>67</v>
      </c>
    </row>
    <row r="40" spans="1:2" ht="12.75">
      <c r="A40" s="16" t="s">
        <v>23</v>
      </c>
      <c r="B40" s="16" t="s">
        <v>68</v>
      </c>
    </row>
    <row r="41" spans="1:2" ht="12.75">
      <c r="A41" s="16" t="s">
        <v>30</v>
      </c>
      <c r="B41" s="16" t="s">
        <v>69</v>
      </c>
    </row>
    <row r="42" ht="4.5" customHeight="1"/>
    <row r="43" spans="1:2" ht="12.75">
      <c r="A43" s="45" t="s">
        <v>25</v>
      </c>
      <c r="B43" s="45"/>
    </row>
    <row r="44" spans="1:2" ht="12.75">
      <c r="A44" s="16" t="s">
        <v>33</v>
      </c>
      <c r="B44" s="16" t="s">
        <v>70</v>
      </c>
    </row>
    <row r="45" spans="1:2" ht="12.75">
      <c r="A45" s="16" t="s">
        <v>34</v>
      </c>
      <c r="B45" s="16" t="s">
        <v>71</v>
      </c>
    </row>
    <row r="46" spans="1:2" ht="12.75">
      <c r="A46" s="16" t="s">
        <v>23</v>
      </c>
      <c r="B46" s="16" t="s">
        <v>68</v>
      </c>
    </row>
    <row r="47" spans="1:2" ht="12.75">
      <c r="A47" s="16" t="s">
        <v>30</v>
      </c>
      <c r="B47" s="16" t="s">
        <v>69</v>
      </c>
    </row>
    <row r="48" ht="4.5" customHeight="1"/>
    <row r="49" spans="1:2" ht="12.75">
      <c r="A49" s="45" t="s">
        <v>16</v>
      </c>
      <c r="B49" s="45"/>
    </row>
    <row r="50" spans="1:2" ht="12.75">
      <c r="A50" s="16" t="s">
        <v>32</v>
      </c>
      <c r="B50" s="16" t="s">
        <v>72</v>
      </c>
    </row>
    <row r="51" spans="1:2" ht="12.75">
      <c r="A51" s="16" t="s">
        <v>17</v>
      </c>
      <c r="B51" s="16" t="s">
        <v>73</v>
      </c>
    </row>
    <row r="52" spans="1:2" ht="12.75">
      <c r="A52" s="16" t="s">
        <v>35</v>
      </c>
      <c r="B52" s="16" t="s">
        <v>74</v>
      </c>
    </row>
    <row r="53" spans="1:2" ht="12.75">
      <c r="A53" s="16" t="s">
        <v>17</v>
      </c>
      <c r="B53" s="16" t="s">
        <v>75</v>
      </c>
    </row>
    <row r="54" ht="4.5" customHeight="1"/>
    <row r="55" spans="1:2" ht="12.75">
      <c r="A55" s="16" t="s">
        <v>81</v>
      </c>
      <c r="B55" s="16" t="s">
        <v>76</v>
      </c>
    </row>
    <row r="56" spans="1:2" ht="12.75">
      <c r="A56" s="16" t="s">
        <v>80</v>
      </c>
      <c r="B56" s="16" t="s">
        <v>77</v>
      </c>
    </row>
    <row r="57" spans="1:2" ht="12.75">
      <c r="A57" s="16" t="s">
        <v>18</v>
      </c>
      <c r="B57" s="16" t="s">
        <v>78</v>
      </c>
    </row>
    <row r="60" spans="1:3" s="112" customFormat="1" ht="13.5" customHeight="1">
      <c r="A60" s="110"/>
      <c r="B60" s="110"/>
      <c r="C60" s="11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Pancake Computers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Pannekoek</dc:creator>
  <cp:keywords/>
  <dc:description/>
  <cp:lastModifiedBy>Marcel Pannekoek</cp:lastModifiedBy>
  <cp:lastPrinted>2012-10-02T20:41:11Z</cp:lastPrinted>
  <dcterms:created xsi:type="dcterms:W3CDTF">2012-08-28T20:43:14Z</dcterms:created>
  <dcterms:modified xsi:type="dcterms:W3CDTF">2013-02-10T17:56:37Z</dcterms:modified>
  <cp:category/>
  <cp:version/>
  <cp:contentType/>
  <cp:contentStatus/>
</cp:coreProperties>
</file>